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90" windowWidth="15195" windowHeight="10485"/>
  </bookViews>
  <sheets>
    <sheet name="CashFlow" sheetId="17" r:id="rId1"/>
  </sheets>
  <definedNames>
    <definedName name="_xlnm.Print_Area" localSheetId="0">CashFlow!$B$1:$D$56</definedName>
    <definedName name="valuevx">42.314159</definedName>
    <definedName name="vertex42_copyright" hidden="1">"© 2015 Vertex42 LLC"</definedName>
    <definedName name="vertex42_id" hidden="1">"rental-cash-flow.xlsx"</definedName>
    <definedName name="vertex42_title" hidden="1">"Rental Property Cash Flow Analysis"</definedName>
  </definedNames>
  <calcPr calcId="179021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0" i="17"/>
  <c r="C50"/>
  <c r="D49"/>
  <c r="C49"/>
  <c r="D48"/>
  <c r="C48"/>
  <c r="C17" l="1"/>
  <c r="C16"/>
  <c r="C15"/>
  <c r="D47" l="1"/>
  <c r="D43"/>
  <c r="D28"/>
  <c r="D7"/>
  <c r="C28"/>
  <c r="D51" l="1"/>
  <c r="D9"/>
  <c r="D11" s="1"/>
  <c r="D32"/>
  <c r="C47"/>
  <c r="D31" l="1"/>
  <c r="D33" s="1"/>
  <c r="D54"/>
  <c r="C43"/>
  <c r="C7"/>
  <c r="D55" l="1"/>
  <c r="D56" s="1"/>
  <c r="D39"/>
  <c r="D37"/>
  <c r="C51"/>
  <c r="C32"/>
  <c r="C9" l="1"/>
  <c r="C11" l="1"/>
  <c r="C54" s="1"/>
  <c r="C31" l="1"/>
  <c r="C33" s="1"/>
  <c r="C39" l="1"/>
  <c r="C55"/>
  <c r="C37"/>
  <c r="C56"/>
</calcChain>
</file>

<file path=xl/sharedStrings.xml><?xml version="1.0" encoding="utf-8"?>
<sst xmlns="http://schemas.openxmlformats.org/spreadsheetml/2006/main" count="61" uniqueCount="60">
  <si>
    <t>Loan Amount</t>
  </si>
  <si>
    <t>Down Payment</t>
  </si>
  <si>
    <t>Length of Mortgage (years)</t>
  </si>
  <si>
    <t>Number of Units</t>
  </si>
  <si>
    <t>Advertising</t>
  </si>
  <si>
    <t>Total Rental Income</t>
  </si>
  <si>
    <t>% Vacancy and Credit Losses</t>
  </si>
  <si>
    <t>Total Vacancy Loss</t>
  </si>
  <si>
    <t>Initial Investment</t>
  </si>
  <si>
    <t>Utilities</t>
  </si>
  <si>
    <t>Total Monthly Cash Flow (before taxes)</t>
  </si>
  <si>
    <t>Monthly Operating Expenses</t>
  </si>
  <si>
    <t>Annual Interest Rate</t>
  </si>
  <si>
    <t>Total Annual Operating Expense</t>
  </si>
  <si>
    <t>Total Annual Operating Income</t>
  </si>
  <si>
    <t>Total Annual Debt Service</t>
  </si>
  <si>
    <t>Total Annual Cash Flow (before taxes)</t>
  </si>
  <si>
    <t>Cash on Cash Return (ROI)</t>
  </si>
  <si>
    <t>Monthly Mortgage Payment (PI)</t>
  </si>
  <si>
    <t>calculations and seek professional assistance before making financial decisions.</t>
  </si>
  <si>
    <r>
      <t xml:space="preserve">Note: </t>
    </r>
    <r>
      <rPr>
        <i/>
        <sz val="8"/>
        <color theme="1" tint="0.34998626667073579"/>
        <rFont val="Arial"/>
        <family val="2"/>
      </rPr>
      <t>This spreadsheet should only be used for informational and educational purposes. Please verify</t>
    </r>
  </si>
  <si>
    <t>Scenario A</t>
  </si>
  <si>
    <t>Average Monthly Rent per Unit</t>
  </si>
  <si>
    <t>Property Management Fees</t>
  </si>
  <si>
    <t>Pest Control</t>
  </si>
  <si>
    <t xml:space="preserve"> - Water and Sewer</t>
  </si>
  <si>
    <t xml:space="preserve"> - Garbage</t>
  </si>
  <si>
    <t xml:space="preserve"> - Cable, Phone, Internet</t>
  </si>
  <si>
    <t>Other Monthly Income (laundry, vending, parking, etc.)</t>
  </si>
  <si>
    <t>Repairs and Maintenance</t>
  </si>
  <si>
    <t>[Property Description]</t>
  </si>
  <si>
    <t>Property Valuation (Offer Price)</t>
  </si>
  <si>
    <t>Actual Capitalization Rate</t>
  </si>
  <si>
    <t>Actual Purchase Price</t>
  </si>
  <si>
    <t>Desired Capitalization Rate</t>
  </si>
  <si>
    <t>Rental Property Insurance</t>
  </si>
  <si>
    <t>Annual Net Operating Income</t>
  </si>
  <si>
    <t>Cash Flow and ROI</t>
  </si>
  <si>
    <t>Scenario B</t>
  </si>
  <si>
    <t>Real Estate Taxes</t>
  </si>
  <si>
    <t>Replacement Reserve</t>
  </si>
  <si>
    <t>Homeowners/Property Association Fees</t>
  </si>
  <si>
    <t xml:space="preserve"> - Gas and Electricity</t>
  </si>
  <si>
    <t>Net Operating Income (NOI)</t>
  </si>
  <si>
    <t>Capitalization Rate and Valuation</t>
  </si>
  <si>
    <t>Loan Information</t>
  </si>
  <si>
    <t>Acquisition Costs and Loan Fees</t>
  </si>
  <si>
    <t>Accounting and Legal</t>
  </si>
  <si>
    <t>Annual Interest</t>
  </si>
  <si>
    <t>Annual Principal</t>
  </si>
  <si>
    <t>Monthly Operating Income</t>
  </si>
  <si>
    <t>Gross Monthly Operating Income</t>
  </si>
  <si>
    <t>Rental Property Cash Flow Analysis</t>
  </si>
  <si>
    <t>The example in Scenario A is only included</t>
  </si>
  <si>
    <t>to show how to enter data. It should not be</t>
  </si>
  <si>
    <t>used as a guide for what numbers to include</t>
  </si>
  <si>
    <t>in your own analysis.</t>
  </si>
  <si>
    <t>Edit the light blue cells.</t>
  </si>
  <si>
    <t>← Don't forget these are MONTHLY numbers.</t>
  </si>
  <si>
    <t>← Unhide the rows below this one to list specific utilities.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</si>
</sst>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20"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8"/>
      <color theme="4" tint="-0.249977111117893"/>
      <name val="Arial"/>
      <family val="2"/>
    </font>
    <font>
      <sz val="12"/>
      <name val="Arial"/>
      <family val="2"/>
    </font>
    <font>
      <b/>
      <i/>
      <sz val="8"/>
      <color theme="1" tint="0.34998626667073579"/>
      <name val="Arial"/>
      <family val="2"/>
    </font>
    <font>
      <i/>
      <sz val="8"/>
      <color theme="1" tint="0.34998626667073579"/>
      <name val="Arial"/>
      <family val="2"/>
    </font>
    <font>
      <sz val="10"/>
      <color theme="4"/>
      <name val="Arial"/>
      <family val="2"/>
    </font>
    <font>
      <u/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/>
    <xf numFmtId="0" fontId="5" fillId="0" borderId="0" xfId="0" applyFont="1" applyBorder="1"/>
    <xf numFmtId="0" fontId="4" fillId="4" borderId="1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3" fontId="12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3" fontId="12" fillId="0" borderId="0" xfId="0" applyNumberFormat="1" applyFont="1" applyBorder="1" applyAlignment="1">
      <alignment vertical="center"/>
    </xf>
    <xf numFmtId="8" fontId="1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 indent="1"/>
    </xf>
    <xf numFmtId="0" fontId="9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 indent="1"/>
    </xf>
    <xf numFmtId="0" fontId="12" fillId="5" borderId="0" xfId="0" applyFont="1" applyFill="1" applyBorder="1" applyAlignment="1">
      <alignment horizontal="right" vertical="center" indent="1"/>
    </xf>
    <xf numFmtId="0" fontId="8" fillId="6" borderId="2" xfId="0" applyFont="1" applyFill="1" applyBorder="1" applyAlignment="1">
      <alignment horizontal="right" vertical="center" indent="1"/>
    </xf>
    <xf numFmtId="43" fontId="8" fillId="6" borderId="2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43" fontId="8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right" vertical="center" indent="1"/>
    </xf>
    <xf numFmtId="0" fontId="16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43" fontId="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3" applyBorder="1"/>
    <xf numFmtId="10" fontId="18" fillId="0" borderId="0" xfId="2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3" fillId="4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4" fillId="4" borderId="0" xfId="0" applyFont="1" applyFill="1" applyBorder="1" applyAlignment="1">
      <alignment vertical="center"/>
    </xf>
    <xf numFmtId="43" fontId="12" fillId="3" borderId="3" xfId="1" applyNumberFormat="1" applyFont="1" applyFill="1" applyBorder="1" applyAlignment="1" applyProtection="1">
      <alignment vertical="center"/>
      <protection locked="0"/>
    </xf>
    <xf numFmtId="164" fontId="12" fillId="3" borderId="3" xfId="0" applyNumberFormat="1" applyFont="1" applyFill="1" applyBorder="1" applyAlignment="1">
      <alignment vertical="center"/>
    </xf>
    <xf numFmtId="165" fontId="12" fillId="3" borderId="3" xfId="2" applyNumberFormat="1" applyFont="1" applyFill="1" applyBorder="1" applyAlignment="1">
      <alignment vertical="center"/>
    </xf>
    <xf numFmtId="10" fontId="12" fillId="3" borderId="3" xfId="2" applyNumberFormat="1" applyFont="1" applyFill="1" applyBorder="1" applyAlignment="1">
      <alignment vertical="center"/>
    </xf>
    <xf numFmtId="43" fontId="8" fillId="5" borderId="0" xfId="1" applyNumberFormat="1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indent="2"/>
    </xf>
    <xf numFmtId="43" fontId="8" fillId="0" borderId="0" xfId="0" applyNumberFormat="1" applyFont="1" applyBorder="1" applyAlignment="1">
      <alignment horizontal="right" vertical="center"/>
    </xf>
    <xf numFmtId="10" fontId="12" fillId="0" borderId="0" xfId="2" applyNumberFormat="1" applyFont="1" applyBorder="1" applyAlignment="1">
      <alignment horizontal="right" vertical="center"/>
    </xf>
    <xf numFmtId="10" fontId="8" fillId="5" borderId="0" xfId="2" applyNumberFormat="1" applyFont="1" applyFill="1" applyBorder="1" applyAlignment="1">
      <alignment horizontal="right" vertical="center"/>
    </xf>
    <xf numFmtId="43" fontId="8" fillId="6" borderId="2" xfId="1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 indent="1"/>
    </xf>
    <xf numFmtId="43" fontId="18" fillId="0" borderId="0" xfId="0" applyNumberFormat="1" applyFont="1" applyBorder="1" applyAlignment="1">
      <alignment vertical="center"/>
    </xf>
    <xf numFmtId="43" fontId="12" fillId="0" borderId="0" xfId="1" applyNumberFormat="1" applyFont="1" applyFill="1" applyBorder="1" applyAlignment="1" applyProtection="1">
      <alignment vertical="center"/>
    </xf>
  </cellXfs>
  <cellStyles count="4">
    <cellStyle name="Currency" xfId="1" builtinId="4"/>
    <cellStyle name="Hyperlink" xfId="3" builtinId="8" customBuiltin="1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topLeftCell="A37" workbookViewId="0">
      <selection activeCell="F3" sqref="F3"/>
    </sheetView>
  </sheetViews>
  <sheetFormatPr defaultColWidth="9.140625" defaultRowHeight="12.75"/>
  <cols>
    <col min="1" max="1" width="3.28515625" style="1" customWidth="1"/>
    <col min="2" max="2" width="54.85546875" style="1" customWidth="1"/>
    <col min="3" max="4" width="17.85546875" style="1" customWidth="1"/>
    <col min="5" max="5" width="4.85546875" style="1" customWidth="1"/>
    <col min="6" max="6" width="22.42578125" style="1" customWidth="1"/>
    <col min="7" max="16384" width="9.140625" style="1"/>
  </cols>
  <sheetData>
    <row r="1" spans="1:8" ht="27.95" customHeight="1">
      <c r="B1" s="22" t="s">
        <v>52</v>
      </c>
      <c r="C1" s="5"/>
      <c r="D1" s="5"/>
    </row>
    <row r="2" spans="1:8" ht="15">
      <c r="A2" s="15"/>
      <c r="B2" s="39" t="s">
        <v>30</v>
      </c>
      <c r="C2" s="28"/>
      <c r="D2" s="28"/>
      <c r="E2" s="6"/>
      <c r="F2" s="27"/>
    </row>
    <row r="3" spans="1:8">
      <c r="E3" s="6"/>
      <c r="F3" s="37"/>
    </row>
    <row r="4" spans="1:8" s="10" customFormat="1" ht="18" customHeight="1">
      <c r="A4" s="6"/>
      <c r="B4" s="29" t="s">
        <v>50</v>
      </c>
      <c r="C4" s="48" t="s">
        <v>21</v>
      </c>
      <c r="D4" s="48" t="s">
        <v>38</v>
      </c>
      <c r="E4" s="6"/>
    </row>
    <row r="5" spans="1:8" s="10" customFormat="1" ht="15">
      <c r="A5" s="15"/>
      <c r="B5" s="32" t="s">
        <v>3</v>
      </c>
      <c r="C5" s="44">
        <v>1</v>
      </c>
      <c r="D5" s="44"/>
      <c r="E5" s="6"/>
      <c r="F5" s="35" t="s">
        <v>57</v>
      </c>
    </row>
    <row r="6" spans="1:8" s="10" customFormat="1" ht="15">
      <c r="A6" s="15"/>
      <c r="B6" s="30" t="s">
        <v>22</v>
      </c>
      <c r="C6" s="43">
        <v>1200</v>
      </c>
      <c r="D6" s="43"/>
      <c r="E6" s="6"/>
    </row>
    <row r="7" spans="1:8" s="10" customFormat="1" ht="15">
      <c r="A7" s="15"/>
      <c r="B7" s="17" t="s">
        <v>5</v>
      </c>
      <c r="C7" s="4">
        <f>C5*C6</f>
        <v>1200</v>
      </c>
      <c r="D7" s="4">
        <f>D5*D6</f>
        <v>0</v>
      </c>
      <c r="E7" s="6"/>
      <c r="F7" s="35" t="s">
        <v>53</v>
      </c>
    </row>
    <row r="8" spans="1:8" s="10" customFormat="1" ht="15">
      <c r="A8" s="15"/>
      <c r="B8" s="32" t="s">
        <v>6</v>
      </c>
      <c r="C8" s="46">
        <v>0</v>
      </c>
      <c r="D8" s="46"/>
      <c r="E8" s="6"/>
      <c r="F8" s="35" t="s">
        <v>54</v>
      </c>
    </row>
    <row r="9" spans="1:8" s="10" customFormat="1" ht="15">
      <c r="A9" s="15"/>
      <c r="B9" s="17" t="s">
        <v>7</v>
      </c>
      <c r="C9" s="4">
        <f>C8*C7</f>
        <v>0</v>
      </c>
      <c r="D9" s="4">
        <f>D8*D7</f>
        <v>0</v>
      </c>
      <c r="E9" s="6"/>
      <c r="F9" s="35" t="s">
        <v>55</v>
      </c>
      <c r="G9" s="11"/>
    </row>
    <row r="10" spans="1:8" s="10" customFormat="1" ht="15">
      <c r="A10" s="15"/>
      <c r="B10" s="30" t="s">
        <v>28</v>
      </c>
      <c r="C10" s="43">
        <v>0</v>
      </c>
      <c r="D10" s="43"/>
      <c r="E10" s="6"/>
      <c r="F10" s="36" t="s">
        <v>56</v>
      </c>
    </row>
    <row r="11" spans="1:8" s="6" customFormat="1" ht="15">
      <c r="A11" s="15"/>
      <c r="B11" s="20" t="s">
        <v>51</v>
      </c>
      <c r="C11" s="21">
        <f>C7-C9+C10</f>
        <v>1200</v>
      </c>
      <c r="D11" s="21">
        <f>D7-D9+D10</f>
        <v>0</v>
      </c>
      <c r="F11" s="36"/>
      <c r="G11" s="11"/>
      <c r="H11" s="11"/>
    </row>
    <row r="12" spans="1:8" s="6" customFormat="1" ht="14.25">
      <c r="B12" s="3"/>
      <c r="C12" s="9"/>
      <c r="D12" s="9"/>
      <c r="F12" s="35"/>
    </row>
    <row r="13" spans="1:8" s="10" customFormat="1" ht="18" customHeight="1">
      <c r="A13" s="6"/>
      <c r="B13" s="29" t="s">
        <v>11</v>
      </c>
      <c r="C13" s="40"/>
      <c r="D13" s="40"/>
      <c r="E13" s="6"/>
      <c r="F13" s="35"/>
    </row>
    <row r="14" spans="1:8" s="10" customFormat="1" ht="15">
      <c r="A14" s="15"/>
      <c r="B14" s="33" t="s">
        <v>23</v>
      </c>
      <c r="C14" s="43"/>
      <c r="D14" s="43"/>
      <c r="E14" s="6"/>
      <c r="F14" s="35" t="s">
        <v>58</v>
      </c>
    </row>
    <row r="15" spans="1:8" s="10" customFormat="1" ht="15">
      <c r="A15" s="15"/>
      <c r="B15" s="30" t="s">
        <v>29</v>
      </c>
      <c r="C15" s="43">
        <f>400/12</f>
        <v>33.333333333333336</v>
      </c>
      <c r="D15" s="43"/>
      <c r="E15" s="6"/>
      <c r="F15" s="35"/>
    </row>
    <row r="16" spans="1:8" s="6" customFormat="1" ht="15">
      <c r="A16" s="15"/>
      <c r="B16" s="30" t="s">
        <v>39</v>
      </c>
      <c r="C16" s="43">
        <f>1.5%*C38/12</f>
        <v>187.5</v>
      </c>
      <c r="D16" s="43"/>
      <c r="F16" s="35"/>
    </row>
    <row r="17" spans="1:6" s="6" customFormat="1" ht="15">
      <c r="A17" s="15"/>
      <c r="B17" s="30" t="s">
        <v>35</v>
      </c>
      <c r="C17" s="43">
        <f>0.4%*C38/12</f>
        <v>50</v>
      </c>
      <c r="D17" s="43"/>
      <c r="F17" s="38"/>
    </row>
    <row r="18" spans="1:6" s="10" customFormat="1" ht="15">
      <c r="A18" s="15"/>
      <c r="B18" s="33" t="s">
        <v>41</v>
      </c>
      <c r="C18" s="43"/>
      <c r="D18" s="43"/>
      <c r="E18" s="6"/>
      <c r="F18" s="35"/>
    </row>
    <row r="19" spans="1:6" s="10" customFormat="1" ht="15">
      <c r="A19" s="15"/>
      <c r="B19" s="33" t="s">
        <v>40</v>
      </c>
      <c r="C19" s="43">
        <v>50</v>
      </c>
      <c r="D19" s="43"/>
      <c r="E19" s="6"/>
      <c r="F19" s="35"/>
    </row>
    <row r="20" spans="1:6" s="10" customFormat="1" ht="15">
      <c r="A20" s="15"/>
      <c r="B20" s="33" t="s">
        <v>9</v>
      </c>
      <c r="C20" s="43"/>
      <c r="D20" s="43"/>
      <c r="E20" s="6"/>
      <c r="F20" s="35" t="s">
        <v>59</v>
      </c>
    </row>
    <row r="21" spans="1:6" s="10" customFormat="1" ht="15" hidden="1">
      <c r="A21" s="15"/>
      <c r="B21" s="33" t="s">
        <v>25</v>
      </c>
      <c r="C21" s="43"/>
      <c r="D21" s="43"/>
      <c r="E21" s="6"/>
      <c r="F21" s="35"/>
    </row>
    <row r="22" spans="1:6" s="10" customFormat="1" ht="15" hidden="1">
      <c r="A22" s="15"/>
      <c r="B22" s="33" t="s">
        <v>42</v>
      </c>
      <c r="C22" s="43"/>
      <c r="D22" s="43"/>
      <c r="E22" s="6"/>
      <c r="F22" s="35"/>
    </row>
    <row r="23" spans="1:6" s="10" customFormat="1" ht="15" hidden="1">
      <c r="A23" s="15"/>
      <c r="B23" s="33" t="s">
        <v>26</v>
      </c>
      <c r="C23" s="43"/>
      <c r="D23" s="43"/>
      <c r="E23" s="6"/>
      <c r="F23" s="35"/>
    </row>
    <row r="24" spans="1:6" s="10" customFormat="1" ht="15" hidden="1">
      <c r="A24" s="15"/>
      <c r="B24" s="33" t="s">
        <v>27</v>
      </c>
      <c r="C24" s="43"/>
      <c r="D24" s="43"/>
      <c r="E24" s="6"/>
      <c r="F24" s="35"/>
    </row>
    <row r="25" spans="1:6" s="10" customFormat="1" ht="15">
      <c r="A25" s="15"/>
      <c r="B25" s="33" t="s">
        <v>24</v>
      </c>
      <c r="C25" s="43"/>
      <c r="D25" s="43"/>
      <c r="E25" s="6"/>
      <c r="F25" s="35"/>
    </row>
    <row r="26" spans="1:6" s="10" customFormat="1" ht="15">
      <c r="A26" s="15"/>
      <c r="B26" s="33" t="s">
        <v>47</v>
      </c>
      <c r="C26" s="43"/>
      <c r="D26" s="43"/>
      <c r="E26" s="6"/>
      <c r="F26" s="35"/>
    </row>
    <row r="27" spans="1:6" s="10" customFormat="1" ht="15" hidden="1">
      <c r="A27" s="15"/>
      <c r="B27" s="32" t="s">
        <v>4</v>
      </c>
      <c r="C27" s="43"/>
      <c r="D27" s="43"/>
      <c r="E27" s="6"/>
      <c r="F27" s="35"/>
    </row>
    <row r="28" spans="1:6" s="6" customFormat="1" ht="15">
      <c r="A28" s="15"/>
      <c r="B28" s="24" t="s">
        <v>11</v>
      </c>
      <c r="C28" s="23">
        <f>SUM(C14:C27)</f>
        <v>320.83333333333337</v>
      </c>
      <c r="D28" s="23">
        <f>SUM(D14:D27)</f>
        <v>0</v>
      </c>
      <c r="F28" s="35"/>
    </row>
    <row r="29" spans="1:6" s="6" customFormat="1">
      <c r="F29" s="35"/>
    </row>
    <row r="30" spans="1:6" s="6" customFormat="1" ht="18" customHeight="1">
      <c r="B30" s="29" t="s">
        <v>43</v>
      </c>
      <c r="C30" s="2"/>
      <c r="D30" s="2"/>
      <c r="F30" s="35"/>
    </row>
    <row r="31" spans="1:6" s="6" customFormat="1" ht="15">
      <c r="A31" s="15"/>
      <c r="B31" s="33" t="s">
        <v>14</v>
      </c>
      <c r="C31" s="8">
        <f>C11*12</f>
        <v>14400</v>
      </c>
      <c r="D31" s="8">
        <f>D11*12</f>
        <v>0</v>
      </c>
      <c r="F31" s="35"/>
    </row>
    <row r="32" spans="1:6" s="6" customFormat="1" ht="15">
      <c r="A32" s="15"/>
      <c r="B32" s="33" t="s">
        <v>13</v>
      </c>
      <c r="C32" s="8">
        <f>C28*12</f>
        <v>3850.0000000000005</v>
      </c>
      <c r="D32" s="8">
        <f>D28*12</f>
        <v>0</v>
      </c>
      <c r="F32" s="35"/>
    </row>
    <row r="33" spans="1:8" s="6" customFormat="1" ht="15">
      <c r="A33" s="15"/>
      <c r="B33" s="41" t="s">
        <v>36</v>
      </c>
      <c r="C33" s="34">
        <f>C31-C32</f>
        <v>10550</v>
      </c>
      <c r="D33" s="34">
        <f>D31-D32</f>
        <v>0</v>
      </c>
      <c r="F33" s="35"/>
    </row>
    <row r="34" spans="1:8" s="6" customFormat="1" ht="14.25">
      <c r="C34" s="7"/>
      <c r="D34" s="7"/>
      <c r="F34" s="35"/>
    </row>
    <row r="35" spans="1:8" s="6" customFormat="1" ht="18" customHeight="1">
      <c r="B35" s="29" t="s">
        <v>44</v>
      </c>
      <c r="C35" s="42"/>
      <c r="D35" s="42"/>
      <c r="F35" s="35"/>
    </row>
    <row r="36" spans="1:8" s="6" customFormat="1" ht="14.25">
      <c r="B36" s="33" t="s">
        <v>34</v>
      </c>
      <c r="C36" s="46">
        <v>0.08</v>
      </c>
      <c r="D36" s="46"/>
      <c r="F36" s="35"/>
    </row>
    <row r="37" spans="1:8" s="6" customFormat="1" ht="15">
      <c r="B37" s="41" t="s">
        <v>31</v>
      </c>
      <c r="C37" s="50">
        <f>IF(C36=0," - ",C33/C36)</f>
        <v>131875</v>
      </c>
      <c r="D37" s="50" t="str">
        <f>IF(D36=0," - ",D33/D36)</f>
        <v xml:space="preserve"> - </v>
      </c>
      <c r="F37" s="35"/>
    </row>
    <row r="38" spans="1:8" s="6" customFormat="1" ht="14.25">
      <c r="B38" s="33" t="s">
        <v>33</v>
      </c>
      <c r="C38" s="43">
        <v>150000</v>
      </c>
      <c r="D38" s="43"/>
      <c r="F38" s="35"/>
    </row>
    <row r="39" spans="1:8" s="6" customFormat="1" ht="15">
      <c r="A39" s="15"/>
      <c r="B39" s="49" t="s">
        <v>32</v>
      </c>
      <c r="C39" s="51">
        <f>IF(C38=0," - ",C33/C38)</f>
        <v>7.0333333333333331E-2</v>
      </c>
      <c r="D39" s="51" t="str">
        <f>IF(D38=0," - ",D33/D38)</f>
        <v xml:space="preserve"> - </v>
      </c>
      <c r="F39" s="35"/>
    </row>
    <row r="40" spans="1:8" s="6" customFormat="1" ht="14.25">
      <c r="C40" s="7"/>
      <c r="D40" s="7"/>
      <c r="F40" s="35"/>
    </row>
    <row r="41" spans="1:8" s="5" customFormat="1" ht="18" customHeight="1">
      <c r="B41" s="29" t="s">
        <v>45</v>
      </c>
      <c r="C41" s="40"/>
      <c r="D41" s="40"/>
      <c r="E41" s="6"/>
    </row>
    <row r="42" spans="1:8" s="6" customFormat="1" ht="15">
      <c r="A42" s="15"/>
      <c r="B42" s="31" t="s">
        <v>1</v>
      </c>
      <c r="C42" s="43">
        <v>50000</v>
      </c>
      <c r="D42" s="43"/>
      <c r="F42" s="35"/>
      <c r="G42" s="5"/>
      <c r="H42" s="5"/>
    </row>
    <row r="43" spans="1:8" s="6" customFormat="1" ht="15">
      <c r="A43" s="15"/>
      <c r="B43" s="30" t="s">
        <v>0</v>
      </c>
      <c r="C43" s="56">
        <f>C38-C42</f>
        <v>100000</v>
      </c>
      <c r="D43" s="56">
        <f>D38-D42</f>
        <v>0</v>
      </c>
      <c r="G43" s="5"/>
      <c r="H43" s="5"/>
    </row>
    <row r="44" spans="1:8" s="6" customFormat="1" ht="15">
      <c r="A44" s="15"/>
      <c r="B44" s="30" t="s">
        <v>46</v>
      </c>
      <c r="C44" s="43">
        <v>1000</v>
      </c>
      <c r="D44" s="43"/>
      <c r="F44" s="35"/>
      <c r="G44" s="5"/>
      <c r="H44" s="5"/>
    </row>
    <row r="45" spans="1:8" s="6" customFormat="1" ht="15">
      <c r="A45" s="15"/>
      <c r="B45" s="31" t="s">
        <v>2</v>
      </c>
      <c r="C45" s="44">
        <v>20</v>
      </c>
      <c r="D45" s="44"/>
      <c r="F45" s="35"/>
      <c r="G45" s="5"/>
      <c r="H45" s="5"/>
    </row>
    <row r="46" spans="1:8" s="5" customFormat="1" ht="15">
      <c r="A46" s="15"/>
      <c r="B46" s="30" t="s">
        <v>12</v>
      </c>
      <c r="C46" s="45">
        <v>4.2500000000000003E-2</v>
      </c>
      <c r="D46" s="45"/>
      <c r="E46" s="6"/>
      <c r="F46" s="35"/>
    </row>
    <row r="47" spans="1:8" s="6" customFormat="1" ht="15">
      <c r="A47" s="15"/>
      <c r="B47" s="18" t="s">
        <v>8</v>
      </c>
      <c r="C47" s="8">
        <f>C42+C44</f>
        <v>51000</v>
      </c>
      <c r="D47" s="8">
        <f>D42+D44</f>
        <v>0</v>
      </c>
      <c r="F47" s="35"/>
      <c r="G47" s="12"/>
    </row>
    <row r="48" spans="1:8" s="6" customFormat="1" ht="15">
      <c r="A48" s="15"/>
      <c r="B48" s="16" t="s">
        <v>18</v>
      </c>
      <c r="C48" s="8">
        <f>IF(C43=0,0,-PMT(C46/12,C45*12,C43))</f>
        <v>619.23446917461786</v>
      </c>
      <c r="D48" s="8">
        <f>IF(D43=0,0,-PMT(D46/12,D45*12,D43))</f>
        <v>0</v>
      </c>
      <c r="F48" s="35"/>
    </row>
    <row r="49" spans="1:7" s="6" customFormat="1" ht="15">
      <c r="A49" s="15"/>
      <c r="B49" s="54" t="s">
        <v>48</v>
      </c>
      <c r="C49" s="8">
        <f>IF(C43=0,0,-CUMIPMT(C46/12,C45*12,C43,1,12,0))</f>
        <v>4187.3030716287503</v>
      </c>
      <c r="D49" s="8">
        <f>IF(D43=0,0,-CUMIPMT(D46/12,D45*12,D43,1,12,0))</f>
        <v>0</v>
      </c>
      <c r="F49" s="35"/>
    </row>
    <row r="50" spans="1:7" s="6" customFormat="1" ht="15">
      <c r="A50" s="15"/>
      <c r="B50" s="54" t="s">
        <v>49</v>
      </c>
      <c r="C50" s="8">
        <f>IF(C43=0,0,-CUMPRINC(C46/12,C45*12,C43,1,12,0))</f>
        <v>3243.5105584666635</v>
      </c>
      <c r="D50" s="8">
        <f>IF(D43=0,0,-CUMPRINC(D46/12,D45*12,D43,1,12,0))</f>
        <v>0</v>
      </c>
      <c r="F50" s="55"/>
    </row>
    <row r="51" spans="1:7" s="6" customFormat="1" ht="15">
      <c r="A51" s="15"/>
      <c r="B51" s="20" t="s">
        <v>15</v>
      </c>
      <c r="C51" s="53">
        <f>C48*12</f>
        <v>7430.8136300954138</v>
      </c>
      <c r="D51" s="53">
        <f>D48*12</f>
        <v>0</v>
      </c>
      <c r="F51" s="35"/>
    </row>
    <row r="52" spans="1:7" s="6" customFormat="1">
      <c r="F52" s="35"/>
    </row>
    <row r="53" spans="1:7" s="6" customFormat="1" ht="18" customHeight="1">
      <c r="B53" s="29" t="s">
        <v>37</v>
      </c>
      <c r="C53" s="2"/>
      <c r="D53" s="2"/>
      <c r="F53" s="35"/>
    </row>
    <row r="54" spans="1:7" s="6" customFormat="1" ht="19.899999999999999" customHeight="1">
      <c r="B54" s="19" t="s">
        <v>10</v>
      </c>
      <c r="C54" s="47">
        <f>C11-C28-C48</f>
        <v>259.93219749204877</v>
      </c>
      <c r="D54" s="47">
        <f>D11-D28-D48</f>
        <v>0</v>
      </c>
      <c r="F54" s="35"/>
      <c r="G54" s="12"/>
    </row>
    <row r="55" spans="1:7" s="6" customFormat="1" ht="19.899999999999999" customHeight="1">
      <c r="A55" s="15"/>
      <c r="B55" s="19" t="s">
        <v>16</v>
      </c>
      <c r="C55" s="47">
        <f>C33-C51</f>
        <v>3119.1863699045862</v>
      </c>
      <c r="D55" s="47">
        <f>D33-D51</f>
        <v>0</v>
      </c>
      <c r="F55" s="55"/>
    </row>
    <row r="56" spans="1:7" s="6" customFormat="1" ht="19.899999999999999" customHeight="1">
      <c r="A56" s="15"/>
      <c r="B56" s="19" t="s">
        <v>17</v>
      </c>
      <c r="C56" s="52">
        <f>IF(C47=0," ",C55/C47)</f>
        <v>6.1160517056952669E-2</v>
      </c>
      <c r="D56" s="52" t="str">
        <f>IF(D47=0," ",D55/D47)</f>
        <v/>
      </c>
      <c r="F56" s="35"/>
    </row>
    <row r="57" spans="1:7" s="6" customFormat="1">
      <c r="F57" s="35"/>
    </row>
    <row r="58" spans="1:7" s="14" customFormat="1">
      <c r="A58" s="13"/>
      <c r="B58" s="25" t="s">
        <v>20</v>
      </c>
      <c r="F58" s="35"/>
    </row>
    <row r="59" spans="1:7" s="5" customFormat="1">
      <c r="A59" s="14"/>
      <c r="B59" s="26" t="s">
        <v>19</v>
      </c>
      <c r="F59" s="35"/>
    </row>
  </sheetData>
  <phoneticPr fontId="2" type="noConversion"/>
  <printOptions horizontalCentered="1"/>
  <pageMargins left="0.5" right="0.5" top="0.5" bottom="0.5" header="0.25" footer="0.25"/>
  <pageSetup orientation="portrait" r:id="rId1"/>
  <ignoredErrors>
    <ignoredError sqref="C15:C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CashFlow</vt:lpstr>
      <vt:lpstr>CashFlow!Print_Area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Rental Property Cash Flow Analysis</dc:title>
  <dc:creator>Vertex42.com</dc:creator>
  <dc:description>(c) 2015-2018 Vertex42 LLC. All Rights Reserved.</dc:description>
  <cp:lastModifiedBy>DELL</cp:lastModifiedBy>
  <cp:lastPrinted>2015-06-26T15:22:47Z</cp:lastPrinted>
  <dcterms:created xsi:type="dcterms:W3CDTF">2005-03-20T19:36:12Z</dcterms:created>
  <dcterms:modified xsi:type="dcterms:W3CDTF">2022-03-02T09:25:21Z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2015-2018 Vertex42 LLC</vt:lpwstr>
  </property>
  <property fmtid="{D5CDD505-2E9C-101B-9397-08002B2CF9AE}" pid="3" name="Version">
    <vt:lpwstr>1.0.2</vt:lpwstr>
  </property>
</Properties>
</file>