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105" yWindow="-105" windowWidth="20730" windowHeight="11760" tabRatio="579"/>
  </bookViews>
  <sheets>
    <sheet name="GANTT" sheetId="85" r:id="rId1"/>
    <sheet name="Copyright-2" sheetId="87" state="hidden" r:id="rId2"/>
  </sheets>
  <definedNames>
    <definedName name="_xlnm.Print_Titles" localSheetId="0">GANTT!$6:$6</definedName>
  </definedNames>
  <calcPr calcId="124519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85"/>
  <c r="D33" l="1"/>
  <c r="G38"/>
  <c r="G26" s="1"/>
  <c r="G33"/>
  <c r="G28"/>
  <c r="G19"/>
  <c r="G12"/>
  <c r="H31"/>
  <c r="D38"/>
  <c r="D28"/>
  <c r="G10" l="1"/>
  <c r="D26"/>
  <c r="F13" l="1"/>
  <c r="H17"/>
  <c r="F20"/>
  <c r="H24"/>
  <c r="I31"/>
  <c r="F31"/>
  <c r="K8"/>
  <c r="K7" s="1"/>
  <c r="L8" s="1"/>
  <c r="K9"/>
  <c r="H41"/>
  <c r="I41" s="1"/>
  <c r="F41"/>
  <c r="H40"/>
  <c r="I40" s="1"/>
  <c r="F40"/>
  <c r="H39"/>
  <c r="I39" s="1"/>
  <c r="F39"/>
  <c r="H36"/>
  <c r="I36" s="1"/>
  <c r="F36"/>
  <c r="H35"/>
  <c r="I35" s="1"/>
  <c r="F35"/>
  <c r="H34"/>
  <c r="I34" s="1"/>
  <c r="F34"/>
  <c r="H30"/>
  <c r="I30" s="1"/>
  <c r="F30"/>
  <c r="H29"/>
  <c r="I29" s="1"/>
  <c r="F29"/>
  <c r="H23"/>
  <c r="H22"/>
  <c r="H21"/>
  <c r="H20"/>
  <c r="I20" s="1"/>
  <c r="H16"/>
  <c r="H15"/>
  <c r="H14"/>
  <c r="H13"/>
  <c r="I13" s="1"/>
  <c r="F38" l="1"/>
  <c r="E38" s="1"/>
  <c r="H38" s="1"/>
  <c r="I38" s="1"/>
  <c r="F33"/>
  <c r="E33" s="1"/>
  <c r="H33" s="1"/>
  <c r="I33" s="1"/>
  <c r="F28"/>
  <c r="E28" s="1"/>
  <c r="H28" s="1"/>
  <c r="I28" s="1"/>
  <c r="J14"/>
  <c r="L9"/>
  <c r="M8"/>
  <c r="M9" s="1"/>
  <c r="I21"/>
  <c r="L7"/>
  <c r="J30"/>
  <c r="J20"/>
  <c r="J39"/>
  <c r="J35"/>
  <c r="J21"/>
  <c r="J36"/>
  <c r="J29"/>
  <c r="J34"/>
  <c r="J41"/>
  <c r="J40"/>
  <c r="J13"/>
  <c r="J31"/>
  <c r="J38" l="1"/>
  <c r="J33"/>
  <c r="J28"/>
  <c r="F26"/>
  <c r="E26" s="1"/>
  <c r="H26" s="1"/>
  <c r="I26" s="1"/>
  <c r="F21"/>
  <c r="F14"/>
  <c r="I14"/>
  <c r="M7"/>
  <c r="N8"/>
  <c r="N9" s="1"/>
  <c r="J26" l="1"/>
  <c r="N7"/>
  <c r="O8"/>
  <c r="O7" s="1"/>
  <c r="P8" l="1"/>
  <c r="P9" s="1"/>
  <c r="F22"/>
  <c r="J22"/>
  <c r="I22"/>
  <c r="O9"/>
  <c r="I15"/>
  <c r="F15"/>
  <c r="J15"/>
  <c r="P7"/>
  <c r="Q8" l="1"/>
  <c r="R8" s="1"/>
  <c r="S8" s="1"/>
  <c r="Q9"/>
  <c r="Q7" l="1"/>
  <c r="F23"/>
  <c r="I23"/>
  <c r="J23"/>
  <c r="I16"/>
  <c r="F16"/>
  <c r="J16"/>
  <c r="R7"/>
  <c r="R9"/>
  <c r="T8" l="1"/>
  <c r="S9"/>
  <c r="S7"/>
  <c r="J24" l="1"/>
  <c r="F24"/>
  <c r="F19" s="1"/>
  <c r="I24"/>
  <c r="D19"/>
  <c r="F17"/>
  <c r="F12" s="1"/>
  <c r="J17"/>
  <c r="I17"/>
  <c r="D12"/>
  <c r="T7"/>
  <c r="T9"/>
  <c r="U8"/>
  <c r="E19" l="1"/>
  <c r="H19" s="1"/>
  <c r="I19" s="1"/>
  <c r="E12"/>
  <c r="H12" s="1"/>
  <c r="I12" s="1"/>
  <c r="F10"/>
  <c r="D10"/>
  <c r="U9"/>
  <c r="V8"/>
  <c r="U7"/>
  <c r="J19" l="1"/>
  <c r="J12"/>
  <c r="E10"/>
  <c r="H10" s="1"/>
  <c r="I10" s="1"/>
  <c r="V7"/>
  <c r="V9"/>
  <c r="W8"/>
  <c r="J10" l="1"/>
  <c r="X8"/>
  <c r="W9"/>
  <c r="W7"/>
  <c r="X7" l="1"/>
  <c r="X9"/>
  <c r="Y8"/>
  <c r="Y9" l="1"/>
  <c r="Z8"/>
  <c r="Y7"/>
  <c r="AA8" l="1"/>
  <c r="Z7"/>
  <c r="Z9"/>
  <c r="AB8" l="1"/>
  <c r="AA9"/>
  <c r="AA7"/>
  <c r="AB7" l="1"/>
  <c r="AB9"/>
  <c r="AC8"/>
  <c r="AC9" l="1"/>
  <c r="AD8"/>
  <c r="AC7"/>
  <c r="AD9" l="1"/>
  <c r="AD7"/>
  <c r="AE8"/>
  <c r="AF8" l="1"/>
  <c r="AE7"/>
  <c r="AE9"/>
  <c r="AG8" l="1"/>
  <c r="AF9"/>
  <c r="AF7"/>
  <c r="AG9" l="1"/>
  <c r="AH8"/>
  <c r="AG7"/>
  <c r="AH7" l="1"/>
  <c r="AH9"/>
  <c r="AI8"/>
  <c r="AJ8" l="1"/>
  <c r="AI7"/>
  <c r="AI9"/>
  <c r="AJ7" l="1"/>
  <c r="AJ9"/>
  <c r="AK8"/>
  <c r="AK9" l="1"/>
  <c r="AL8"/>
  <c r="AK7"/>
  <c r="AM8" l="1"/>
  <c r="AL9"/>
  <c r="AL7"/>
  <c r="AN8" l="1"/>
  <c r="AM9"/>
  <c r="AM7"/>
  <c r="AN9" l="1"/>
  <c r="AO8"/>
  <c r="AN7"/>
  <c r="AO9" l="1"/>
  <c r="AP8"/>
  <c r="AO7"/>
  <c r="AP7" l="1"/>
  <c r="AP9"/>
  <c r="AQ8"/>
  <c r="AR8" l="1"/>
  <c r="AQ7"/>
  <c r="AQ9"/>
  <c r="AR7" l="1"/>
  <c r="AS8"/>
  <c r="AR9"/>
  <c r="AS9" l="1"/>
  <c r="AT8"/>
  <c r="AS7"/>
  <c r="AT9" l="1"/>
  <c r="AU8"/>
  <c r="AT7"/>
  <c r="AV8" l="1"/>
  <c r="AU7"/>
  <c r="AU9"/>
  <c r="AV7" l="1"/>
  <c r="AV9"/>
  <c r="AW8"/>
  <c r="AW9" l="1"/>
  <c r="AX8"/>
  <c r="AW7"/>
  <c r="AX7" l="1"/>
  <c r="AX9"/>
  <c r="AY8"/>
  <c r="AZ8" l="1"/>
  <c r="AY7"/>
  <c r="AY9"/>
  <c r="AZ7" l="1"/>
  <c r="AZ9"/>
  <c r="BA8"/>
  <c r="BA9" l="1"/>
  <c r="BB8"/>
  <c r="BA7"/>
  <c r="BB9" l="1"/>
  <c r="BC8"/>
  <c r="BB7"/>
  <c r="BD8" l="1"/>
  <c r="BC7"/>
  <c r="BC9"/>
  <c r="BD7" l="1"/>
  <c r="BD9"/>
  <c r="BE8"/>
  <c r="BE9" l="1"/>
  <c r="BF8"/>
  <c r="BE7"/>
  <c r="BG8" l="1"/>
  <c r="BF9"/>
  <c r="BF7"/>
  <c r="BH8" l="1"/>
  <c r="BG9"/>
  <c r="BG7"/>
  <c r="BH7" l="1"/>
  <c r="BH9"/>
  <c r="BI8"/>
  <c r="BI9" l="1"/>
  <c r="BJ8"/>
  <c r="BI7"/>
  <c r="BJ9" l="1"/>
  <c r="BK8"/>
  <c r="BJ7"/>
  <c r="BK7" l="1"/>
  <c r="BK9"/>
</calcChain>
</file>

<file path=xl/sharedStrings.xml><?xml version="1.0" encoding="utf-8"?>
<sst xmlns="http://schemas.openxmlformats.org/spreadsheetml/2006/main" count="48" uniqueCount="25">
  <si>
    <t>Name</t>
  </si>
  <si>
    <t>Start</t>
  </si>
  <si>
    <t>End</t>
  </si>
  <si>
    <t>Status</t>
  </si>
  <si>
    <t>Ressource</t>
  </si>
  <si>
    <t>CalcDone</t>
  </si>
  <si>
    <t>CalcDate</t>
  </si>
  <si>
    <t>Lead</t>
  </si>
  <si>
    <t>Today</t>
  </si>
  <si>
    <t>Project 1</t>
  </si>
  <si>
    <t>Sub Project 1</t>
  </si>
  <si>
    <t>Sub Project 2</t>
  </si>
  <si>
    <t>Sub Project 3</t>
  </si>
  <si>
    <t>Project 2</t>
  </si>
  <si>
    <t>Jonny Walker</t>
  </si>
  <si>
    <t>Activity</t>
  </si>
  <si>
    <t>Sunny Shine</t>
  </si>
  <si>
    <t>Moon Night</t>
  </si>
  <si>
    <t>Days</t>
  </si>
  <si>
    <t>Progress</t>
  </si>
  <si>
    <t>Company Name:</t>
  </si>
  <si>
    <t xml:space="preserve">Gantt Planner </t>
  </si>
  <si>
    <t>Start Date of Gantt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</si>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</sst>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3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[$-409]d\-mmm\-yy;@"/>
  </numFmts>
  <fonts count="36">
    <font>
      <sz val="11"/>
      <color theme="1"/>
      <name val="Century Gothic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0"/>
      <color theme="1"/>
      <name val="Frutiger 45 Light"/>
      <family val="2"/>
    </font>
    <font>
      <sz val="10"/>
      <color theme="1"/>
      <name val="Frutiger 45 Light"/>
      <family val="2"/>
    </font>
    <font>
      <sz val="10"/>
      <color theme="1"/>
      <name val="Frutiger 45 Light"/>
      <family val="2"/>
    </font>
    <font>
      <sz val="10"/>
      <name val="Frutiger 45 Light"/>
      <family val="2"/>
    </font>
    <font>
      <sz val="11"/>
      <color theme="1"/>
      <name val="Frutiger 45 Light"/>
      <family val="2"/>
    </font>
    <font>
      <sz val="10"/>
      <color rgb="FF9C6500"/>
      <name val="Frutiger 45 Light"/>
      <family val="2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b/>
      <sz val="9"/>
      <color theme="1"/>
      <name val="Arial"/>
      <family val="2"/>
    </font>
    <font>
      <sz val="8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entury Gothic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9"/>
      <color theme="2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"/>
      <family val="2"/>
    </font>
    <font>
      <sz val="14"/>
      <color theme="1" tint="0.14999847407452621"/>
      <name val="Arial Narrow"/>
      <family val="2"/>
    </font>
    <font>
      <sz val="22"/>
      <color theme="1" tint="0.34998626667073579"/>
      <name val="Arial Narrow"/>
      <family val="2"/>
    </font>
    <font>
      <sz val="12"/>
      <color theme="1" tint="0.14999847407452621"/>
      <name val="Arial Narrow"/>
      <family val="2"/>
    </font>
    <font>
      <sz val="20"/>
      <color theme="1"/>
      <name val="Arial"/>
      <family val="2"/>
    </font>
    <font>
      <sz val="20"/>
      <color theme="1"/>
      <name val="Century Gothic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76D6FF"/>
        <bgColor rgb="FF000000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667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11" fillId="0" borderId="0"/>
    <xf numFmtId="0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12" fillId="0" borderId="0" xfId="10"/>
    <xf numFmtId="0" fontId="12" fillId="0" borderId="0" xfId="10" applyAlignment="1">
      <alignment vertical="top"/>
    </xf>
    <xf numFmtId="0" fontId="19" fillId="0" borderId="2" xfId="10" applyFont="1" applyFill="1" applyBorder="1" applyAlignment="1" applyProtection="1">
      <alignment horizontal="left" vertical="top" wrapText="1" indent="2"/>
      <protection locked="0"/>
    </xf>
    <xf numFmtId="0" fontId="20" fillId="3" borderId="0" xfId="0" applyFont="1" applyFill="1"/>
    <xf numFmtId="0" fontId="24" fillId="4" borderId="0" xfId="0" applyFont="1" applyFill="1"/>
    <xf numFmtId="0" fontId="25" fillId="3" borderId="0" xfId="0" applyFont="1" applyFill="1"/>
    <xf numFmtId="0" fontId="20" fillId="3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9" fontId="2" fillId="0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0" borderId="0" xfId="10" applyFont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24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22" fillId="3" borderId="2" xfId="0" applyFont="1" applyFill="1" applyBorder="1"/>
    <xf numFmtId="0" fontId="22" fillId="3" borderId="2" xfId="0" applyFont="1" applyFill="1" applyBorder="1" applyAlignment="1">
      <alignment vertical="top"/>
    </xf>
    <xf numFmtId="14" fontId="23" fillId="6" borderId="3" xfId="0" applyNumberFormat="1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2" fillId="0" borderId="0" xfId="10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9" fillId="0" borderId="1" xfId="10" applyFont="1" applyFill="1" applyBorder="1" applyAlignment="1" applyProtection="1">
      <alignment horizontal="left" vertical="top" wrapText="1"/>
      <protection locked="0"/>
    </xf>
    <xf numFmtId="0" fontId="20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9" fontId="18" fillId="7" borderId="1" xfId="0" applyNumberFormat="1" applyFont="1" applyFill="1" applyBorder="1" applyAlignment="1">
      <alignment vertical="center"/>
    </xf>
    <xf numFmtId="0" fontId="19" fillId="0" borderId="2" xfId="10" applyFont="1" applyFill="1" applyBorder="1" applyAlignment="1" applyProtection="1">
      <alignment horizontal="left" vertical="center" wrapText="1"/>
      <protection locked="0"/>
    </xf>
    <xf numFmtId="0" fontId="19" fillId="0" borderId="1" xfId="10" applyFont="1" applyFill="1" applyBorder="1" applyAlignment="1" applyProtection="1">
      <alignment horizontal="left" vertical="center" wrapText="1"/>
      <protection locked="0"/>
    </xf>
    <xf numFmtId="166" fontId="1" fillId="0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28" fillId="9" borderId="2" xfId="10" applyFont="1" applyFill="1" applyBorder="1" applyAlignment="1" applyProtection="1">
      <alignment vertical="center" wrapText="1"/>
      <protection locked="0"/>
    </xf>
    <xf numFmtId="0" fontId="28" fillId="9" borderId="1" xfId="10" applyFont="1" applyFill="1" applyBorder="1" applyAlignment="1" applyProtection="1">
      <alignment horizontal="left" vertical="center" wrapText="1"/>
      <protection locked="0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14" fontId="16" fillId="9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11" fillId="7" borderId="2" xfId="10" applyFont="1" applyFill="1" applyBorder="1" applyAlignment="1" applyProtection="1">
      <alignment horizontal="left" vertical="center" wrapText="1"/>
      <protection locked="0"/>
    </xf>
    <xf numFmtId="0" fontId="11" fillId="7" borderId="1" xfId="10" applyFont="1" applyFill="1" applyBorder="1" applyAlignment="1" applyProtection="1">
      <alignment horizontal="left" vertical="center" wrapText="1"/>
      <protection locked="0"/>
    </xf>
    <xf numFmtId="166" fontId="18" fillId="7" borderId="1" xfId="0" applyNumberFormat="1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vertical="center"/>
    </xf>
    <xf numFmtId="9" fontId="16" fillId="9" borderId="1" xfId="0" applyNumberFormat="1" applyFont="1" applyFill="1" applyBorder="1" applyAlignment="1">
      <alignment vertical="center"/>
    </xf>
    <xf numFmtId="0" fontId="11" fillId="8" borderId="4" xfId="0" applyFont="1" applyFill="1" applyBorder="1" applyAlignment="1" applyProtection="1">
      <alignment horizontal="left" vertical="center" wrapText="1"/>
      <protection locked="0"/>
    </xf>
    <xf numFmtId="14" fontId="13" fillId="3" borderId="1" xfId="0" applyNumberFormat="1" applyFont="1" applyFill="1" applyBorder="1" applyAlignment="1">
      <alignment horizontal="left" vertical="center"/>
    </xf>
    <xf numFmtId="166" fontId="16" fillId="9" borderId="1" xfId="0" applyNumberFormat="1" applyFont="1" applyFill="1" applyBorder="1" applyAlignment="1">
      <alignment horizontal="left" vertical="center" indent="1"/>
    </xf>
    <xf numFmtId="14" fontId="2" fillId="0" borderId="1" xfId="10" applyNumberFormat="1" applyFont="1" applyBorder="1" applyAlignment="1">
      <alignment horizontal="left" vertical="center" wrapText="1" indent="1"/>
    </xf>
    <xf numFmtId="166" fontId="18" fillId="7" borderId="1" xfId="0" applyNumberFormat="1" applyFont="1" applyFill="1" applyBorder="1" applyAlignment="1">
      <alignment horizontal="left" vertical="center" indent="1"/>
    </xf>
    <xf numFmtId="166" fontId="1" fillId="0" borderId="1" xfId="0" applyNumberFormat="1" applyFont="1" applyFill="1" applyBorder="1" applyAlignment="1">
      <alignment horizontal="left" vertical="center" indent="1"/>
    </xf>
    <xf numFmtId="0" fontId="19" fillId="0" borderId="1" xfId="10" applyFont="1" applyFill="1" applyBorder="1" applyAlignment="1" applyProtection="1">
      <alignment horizontal="left" vertical="center" wrapText="1" indent="1"/>
      <protection locked="0"/>
    </xf>
    <xf numFmtId="166" fontId="1" fillId="0" borderId="1" xfId="0" applyNumberFormat="1" applyFont="1" applyFill="1" applyBorder="1" applyAlignment="1">
      <alignment horizontal="left" vertical="top" indent="1"/>
    </xf>
    <xf numFmtId="14" fontId="2" fillId="5" borderId="1" xfId="0" applyNumberFormat="1" applyFont="1" applyFill="1" applyBorder="1" applyAlignment="1">
      <alignment horizontal="left" vertical="center" indent="1"/>
    </xf>
    <xf numFmtId="9" fontId="2" fillId="0" borderId="1" xfId="0" applyNumberFormat="1" applyFont="1" applyFill="1" applyBorder="1" applyAlignment="1">
      <alignment horizontal="left" vertical="center" indent="1"/>
    </xf>
    <xf numFmtId="9" fontId="2" fillId="0" borderId="1" xfId="0" applyNumberFormat="1" applyFont="1" applyFill="1" applyBorder="1" applyAlignment="1">
      <alignment horizontal="left" indent="1"/>
    </xf>
    <xf numFmtId="166" fontId="20" fillId="3" borderId="3" xfId="0" applyNumberFormat="1" applyFont="1" applyFill="1" applyBorder="1" applyAlignment="1">
      <alignment horizontal="center" vertical="center" textRotation="90"/>
    </xf>
    <xf numFmtId="166" fontId="20" fillId="0" borderId="3" xfId="0" applyNumberFormat="1" applyFont="1" applyFill="1" applyBorder="1" applyAlignment="1">
      <alignment horizontal="center" vertical="center" textRotation="90"/>
    </xf>
    <xf numFmtId="0" fontId="22" fillId="3" borderId="0" xfId="0" applyFont="1" applyFill="1"/>
    <xf numFmtId="0" fontId="29" fillId="0" borderId="0" xfId="0" applyFont="1" applyAlignment="1">
      <alignment horizontal="left" indent="1"/>
    </xf>
    <xf numFmtId="0" fontId="29" fillId="0" borderId="0" xfId="0" applyFont="1"/>
    <xf numFmtId="0" fontId="31" fillId="0" borderId="0" xfId="0" applyFont="1" applyAlignment="1">
      <alignment horizontal="left" indent="1"/>
    </xf>
    <xf numFmtId="14" fontId="26" fillId="0" borderId="0" xfId="0" applyNumberFormat="1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top"/>
    </xf>
    <xf numFmtId="0" fontId="30" fillId="0" borderId="0" xfId="0" applyFont="1" applyAlignment="1">
      <alignment horizontal="left"/>
    </xf>
    <xf numFmtId="0" fontId="27" fillId="0" borderId="0" xfId="0" applyFont="1" applyFill="1"/>
    <xf numFmtId="0" fontId="2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5" fillId="0" borderId="0" xfId="0" applyFont="1" applyFill="1"/>
    <xf numFmtId="0" fontId="25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19" fillId="0" borderId="2" xfId="10" applyFont="1" applyFill="1" applyBorder="1" applyAlignment="1" applyProtection="1">
      <alignment horizontal="left" vertical="center" wrapText="1" indent="1"/>
      <protection locked="0"/>
    </xf>
    <xf numFmtId="0" fontId="32" fillId="0" borderId="0" xfId="0" applyFont="1"/>
    <xf numFmtId="0" fontId="33" fillId="0" borderId="0" xfId="0" applyFont="1"/>
    <xf numFmtId="0" fontId="34" fillId="0" borderId="0" xfId="666" applyFont="1"/>
    <xf numFmtId="0" fontId="35" fillId="0" borderId="0" xfId="666" applyFont="1"/>
    <xf numFmtId="0" fontId="32" fillId="0" borderId="0" xfId="0" applyFont="1" applyAlignment="1">
      <alignment horizontal="left"/>
    </xf>
    <xf numFmtId="0" fontId="35" fillId="0" borderId="0" xfId="666" applyFont="1" applyAlignment="1">
      <alignment horizontal="left"/>
    </xf>
  </cellXfs>
  <cellStyles count="667">
    <cellStyle name="Comma 2" xfId="11"/>
    <cellStyle name="Comma 3" xfId="14"/>
    <cellStyle name="Dezimal 2" xfId="2"/>
    <cellStyle name="Dezimal 3" xfId="8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/>
    <cellStyle name="Neutral 2" xfId="463"/>
    <cellStyle name="Normal" xfId="0" builtinId="0"/>
    <cellStyle name="Normal 2" xfId="10"/>
    <cellStyle name="Normal 3" xfId="13"/>
    <cellStyle name="Normal 3 2" xfId="15"/>
    <cellStyle name="Normal 3 2 2" xfId="35"/>
    <cellStyle name="Normal 4" xfId="37"/>
    <cellStyle name="Normal 5" xfId="214"/>
    <cellStyle name="Percent 2" xfId="12"/>
    <cellStyle name="Prozent 2" xfId="4"/>
    <cellStyle name="Prozent 3" xfId="7"/>
    <cellStyle name="Standard 2" xfId="1"/>
    <cellStyle name="Standard 3" xfId="3"/>
    <cellStyle name="Standard 4" xfId="6"/>
    <cellStyle name="Standard 7" xfId="9"/>
    <cellStyle name="Standard_RA_DUPLEX" xfId="36"/>
    <cellStyle name="Währung 2" xfId="5"/>
  </cellStyles>
  <dxfs count="70">
    <dxf>
      <fill>
        <patternFill>
          <bgColor theme="1" tint="0.34998626667073579"/>
        </patternFill>
      </fill>
    </dxf>
    <dxf>
      <fill>
        <patternFill>
          <bgColor theme="3" tint="0.3999450666829432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70C0"/>
        </patternFill>
      </fill>
    </dxf>
    <dxf>
      <fill>
        <patternFill>
          <bgColor rgb="FF76D6FF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76D6FF"/>
      <color rgb="FF6699FF"/>
      <color rgb="FFD2A980"/>
      <color rgb="FF9CC49B"/>
      <color rgb="FF8DB08C"/>
      <color rgb="FF7C9A7B"/>
      <color rgb="FFFFCC00"/>
      <color rgb="FFD8D42C"/>
      <color rgb="FFFFC75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755650</xdr:colOff>
      <xdr:row>38</xdr:row>
      <xdr:rowOff>53958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B88E485-35B9-5447-BD9C-72CB788C1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5"/>
          <a:ext cx="9836150" cy="708637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B1:BU47"/>
  <sheetViews>
    <sheetView showGridLines="0" tabSelected="1" zoomScalePageLayoutView="115" workbookViewId="0">
      <pane xSplit="10" ySplit="9" topLeftCell="K10" activePane="bottomRight" state="frozenSplit"/>
      <selection pane="topRight" activeCell="F1" sqref="F1"/>
      <selection pane="bottomLeft" activeCell="A3" sqref="A3"/>
      <selection pane="bottomRight" activeCell="Q15" sqref="Q15"/>
    </sheetView>
  </sheetViews>
  <sheetFormatPr defaultColWidth="1.25" defaultRowHeight="13.5"/>
  <cols>
    <col min="1" max="1" width="1.75" style="4" customWidth="1"/>
    <col min="2" max="2" width="31" style="4" customWidth="1"/>
    <col min="3" max="3" width="14" style="21" customWidth="1"/>
    <col min="4" max="4" width="10.5" style="12" customWidth="1"/>
    <col min="5" max="5" width="8.25" style="12" customWidth="1"/>
    <col min="6" max="6" width="12" style="12" customWidth="1"/>
    <col min="7" max="7" width="7.75" style="4" customWidth="1"/>
    <col min="8" max="8" width="8.25" style="4" hidden="1" customWidth="1"/>
    <col min="9" max="9" width="9.25" style="4" hidden="1" customWidth="1"/>
    <col min="10" max="10" width="7" style="4" customWidth="1"/>
    <col min="11" max="63" width="2.25" style="22" customWidth="1"/>
    <col min="64" max="16384" width="1.25" style="4"/>
  </cols>
  <sheetData>
    <row r="1" spans="2:73" ht="27">
      <c r="B1" s="73" t="s">
        <v>21</v>
      </c>
    </row>
    <row r="2" spans="2:73" ht="18">
      <c r="B2" s="68" t="s">
        <v>20</v>
      </c>
    </row>
    <row r="3" spans="2:73" ht="9" customHeight="1">
      <c r="B3" s="69"/>
    </row>
    <row r="4" spans="2:73" s="1" customFormat="1" ht="7.15" customHeight="1">
      <c r="D4" s="13"/>
      <c r="E4" s="13"/>
      <c r="F4" s="1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2:73" s="2" customFormat="1" ht="19.899999999999999" customHeight="1">
      <c r="B5" s="70" t="s">
        <v>22</v>
      </c>
      <c r="C5" s="71">
        <v>44203</v>
      </c>
      <c r="D5" s="13"/>
      <c r="E5" s="13"/>
      <c r="F5" s="1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73" s="6" customFormat="1" ht="13.9" customHeight="1">
      <c r="B6" s="70" t="s">
        <v>8</v>
      </c>
      <c r="C6" s="72">
        <f ca="1">TODAY()</f>
        <v>44741</v>
      </c>
    </row>
    <row r="7" spans="2:73" s="67" customFormat="1" ht="40.15" customHeight="1">
      <c r="B7" s="74"/>
      <c r="C7" s="75"/>
      <c r="D7" s="76"/>
      <c r="E7" s="76"/>
      <c r="F7" s="76"/>
      <c r="G7" s="74"/>
      <c r="H7" s="74"/>
      <c r="I7" s="74"/>
      <c r="J7" s="74"/>
      <c r="K7" s="65">
        <f t="shared" ref="K7:AP7" si="0">K8</f>
        <v>44200</v>
      </c>
      <c r="L7" s="65">
        <f t="shared" si="0"/>
        <v>44207</v>
      </c>
      <c r="M7" s="65">
        <f t="shared" si="0"/>
        <v>44214</v>
      </c>
      <c r="N7" s="65">
        <f t="shared" si="0"/>
        <v>44221</v>
      </c>
      <c r="O7" s="65">
        <f t="shared" si="0"/>
        <v>44228</v>
      </c>
      <c r="P7" s="65">
        <f t="shared" si="0"/>
        <v>44235</v>
      </c>
      <c r="Q7" s="65">
        <f t="shared" si="0"/>
        <v>44242</v>
      </c>
      <c r="R7" s="66">
        <f t="shared" si="0"/>
        <v>44249</v>
      </c>
      <c r="S7" s="66">
        <f t="shared" si="0"/>
        <v>44256</v>
      </c>
      <c r="T7" s="65">
        <f t="shared" si="0"/>
        <v>44263</v>
      </c>
      <c r="U7" s="65">
        <f t="shared" si="0"/>
        <v>44270</v>
      </c>
      <c r="V7" s="65">
        <f t="shared" si="0"/>
        <v>44277</v>
      </c>
      <c r="W7" s="65">
        <f t="shared" si="0"/>
        <v>44284</v>
      </c>
      <c r="X7" s="65">
        <f t="shared" si="0"/>
        <v>44291</v>
      </c>
      <c r="Y7" s="65">
        <f t="shared" si="0"/>
        <v>44298</v>
      </c>
      <c r="Z7" s="65">
        <f t="shared" si="0"/>
        <v>44305</v>
      </c>
      <c r="AA7" s="65">
        <f t="shared" si="0"/>
        <v>44312</v>
      </c>
      <c r="AB7" s="65">
        <f t="shared" si="0"/>
        <v>44319</v>
      </c>
      <c r="AC7" s="65">
        <f t="shared" si="0"/>
        <v>44326</v>
      </c>
      <c r="AD7" s="65">
        <f t="shared" si="0"/>
        <v>44333</v>
      </c>
      <c r="AE7" s="65">
        <f t="shared" si="0"/>
        <v>44340</v>
      </c>
      <c r="AF7" s="65">
        <f t="shared" si="0"/>
        <v>44347</v>
      </c>
      <c r="AG7" s="65">
        <f t="shared" si="0"/>
        <v>44354</v>
      </c>
      <c r="AH7" s="65">
        <f t="shared" si="0"/>
        <v>44361</v>
      </c>
      <c r="AI7" s="65">
        <f t="shared" si="0"/>
        <v>44368</v>
      </c>
      <c r="AJ7" s="65">
        <f t="shared" si="0"/>
        <v>44375</v>
      </c>
      <c r="AK7" s="65">
        <f t="shared" si="0"/>
        <v>44382</v>
      </c>
      <c r="AL7" s="65">
        <f t="shared" si="0"/>
        <v>44389</v>
      </c>
      <c r="AM7" s="65">
        <f t="shared" si="0"/>
        <v>44396</v>
      </c>
      <c r="AN7" s="65">
        <f t="shared" si="0"/>
        <v>44403</v>
      </c>
      <c r="AO7" s="65">
        <f t="shared" si="0"/>
        <v>44410</v>
      </c>
      <c r="AP7" s="65">
        <f t="shared" si="0"/>
        <v>44417</v>
      </c>
      <c r="AQ7" s="65">
        <f t="shared" ref="AQ7:BK7" si="1">AQ8</f>
        <v>44424</v>
      </c>
      <c r="AR7" s="65">
        <f t="shared" si="1"/>
        <v>44431</v>
      </c>
      <c r="AS7" s="65">
        <f t="shared" si="1"/>
        <v>44438</v>
      </c>
      <c r="AT7" s="65">
        <f t="shared" si="1"/>
        <v>44445</v>
      </c>
      <c r="AU7" s="65">
        <f t="shared" si="1"/>
        <v>44452</v>
      </c>
      <c r="AV7" s="65">
        <f t="shared" si="1"/>
        <v>44459</v>
      </c>
      <c r="AW7" s="65">
        <f t="shared" si="1"/>
        <v>44466</v>
      </c>
      <c r="AX7" s="65">
        <f t="shared" si="1"/>
        <v>44473</v>
      </c>
      <c r="AY7" s="65">
        <f t="shared" si="1"/>
        <v>44480</v>
      </c>
      <c r="AZ7" s="65">
        <f t="shared" si="1"/>
        <v>44487</v>
      </c>
      <c r="BA7" s="65">
        <f t="shared" si="1"/>
        <v>44494</v>
      </c>
      <c r="BB7" s="65">
        <f t="shared" si="1"/>
        <v>44501</v>
      </c>
      <c r="BC7" s="65">
        <f t="shared" si="1"/>
        <v>44508</v>
      </c>
      <c r="BD7" s="65">
        <f t="shared" si="1"/>
        <v>44515</v>
      </c>
      <c r="BE7" s="65">
        <f t="shared" si="1"/>
        <v>44522</v>
      </c>
      <c r="BF7" s="65">
        <f t="shared" si="1"/>
        <v>44529</v>
      </c>
      <c r="BG7" s="65">
        <f t="shared" si="1"/>
        <v>44536</v>
      </c>
      <c r="BH7" s="65">
        <f t="shared" si="1"/>
        <v>44543</v>
      </c>
      <c r="BI7" s="65">
        <f t="shared" si="1"/>
        <v>44550</v>
      </c>
      <c r="BJ7" s="65">
        <f t="shared" si="1"/>
        <v>44557</v>
      </c>
      <c r="BK7" s="65">
        <f t="shared" si="1"/>
        <v>44564</v>
      </c>
    </row>
    <row r="8" spans="2:73" s="6" customFormat="1" ht="13.9" hidden="1" customHeight="1">
      <c r="B8" s="5"/>
      <c r="C8" s="20"/>
      <c r="D8" s="14"/>
      <c r="E8" s="14"/>
      <c r="F8" s="14"/>
      <c r="G8" s="5"/>
      <c r="H8" s="5"/>
      <c r="I8" s="5"/>
      <c r="J8" s="5"/>
      <c r="K8" s="19">
        <f>($C$5-WEEKDAY($C$5,2)+1)</f>
        <v>44200</v>
      </c>
      <c r="L8" s="19">
        <f>K7+7</f>
        <v>44207</v>
      </c>
      <c r="M8" s="19">
        <f t="shared" ref="M8:AR8" si="2">L8+7</f>
        <v>44214</v>
      </c>
      <c r="N8" s="19">
        <f t="shared" si="2"/>
        <v>44221</v>
      </c>
      <c r="O8" s="19">
        <f t="shared" si="2"/>
        <v>44228</v>
      </c>
      <c r="P8" s="19">
        <f t="shared" si="2"/>
        <v>44235</v>
      </c>
      <c r="Q8" s="19">
        <f t="shared" si="2"/>
        <v>44242</v>
      </c>
      <c r="R8" s="19">
        <f t="shared" ref="R8" si="3">Q8+7</f>
        <v>44249</v>
      </c>
      <c r="S8" s="19">
        <f t="shared" ref="S8" si="4">R8+7</f>
        <v>44256</v>
      </c>
      <c r="T8" s="19">
        <f t="shared" si="2"/>
        <v>44263</v>
      </c>
      <c r="U8" s="19">
        <f t="shared" si="2"/>
        <v>44270</v>
      </c>
      <c r="V8" s="19">
        <f t="shared" si="2"/>
        <v>44277</v>
      </c>
      <c r="W8" s="19">
        <f t="shared" si="2"/>
        <v>44284</v>
      </c>
      <c r="X8" s="19">
        <f t="shared" si="2"/>
        <v>44291</v>
      </c>
      <c r="Y8" s="19">
        <f t="shared" si="2"/>
        <v>44298</v>
      </c>
      <c r="Z8" s="19">
        <f t="shared" si="2"/>
        <v>44305</v>
      </c>
      <c r="AA8" s="19">
        <f t="shared" si="2"/>
        <v>44312</v>
      </c>
      <c r="AB8" s="19">
        <f t="shared" si="2"/>
        <v>44319</v>
      </c>
      <c r="AC8" s="19">
        <f t="shared" si="2"/>
        <v>44326</v>
      </c>
      <c r="AD8" s="19">
        <f t="shared" si="2"/>
        <v>44333</v>
      </c>
      <c r="AE8" s="19">
        <f t="shared" si="2"/>
        <v>44340</v>
      </c>
      <c r="AF8" s="19">
        <f t="shared" si="2"/>
        <v>44347</v>
      </c>
      <c r="AG8" s="19">
        <f t="shared" si="2"/>
        <v>44354</v>
      </c>
      <c r="AH8" s="19">
        <f t="shared" si="2"/>
        <v>44361</v>
      </c>
      <c r="AI8" s="19">
        <f t="shared" si="2"/>
        <v>44368</v>
      </c>
      <c r="AJ8" s="19">
        <f t="shared" si="2"/>
        <v>44375</v>
      </c>
      <c r="AK8" s="19">
        <f t="shared" si="2"/>
        <v>44382</v>
      </c>
      <c r="AL8" s="19">
        <f t="shared" si="2"/>
        <v>44389</v>
      </c>
      <c r="AM8" s="19">
        <f t="shared" si="2"/>
        <v>44396</v>
      </c>
      <c r="AN8" s="19">
        <f t="shared" si="2"/>
        <v>44403</v>
      </c>
      <c r="AO8" s="19">
        <f t="shared" si="2"/>
        <v>44410</v>
      </c>
      <c r="AP8" s="19">
        <f t="shared" si="2"/>
        <v>44417</v>
      </c>
      <c r="AQ8" s="19">
        <f t="shared" si="2"/>
        <v>44424</v>
      </c>
      <c r="AR8" s="19">
        <f t="shared" si="2"/>
        <v>44431</v>
      </c>
      <c r="AS8" s="19">
        <f t="shared" ref="AS8:BK8" si="5">AR8+7</f>
        <v>44438</v>
      </c>
      <c r="AT8" s="19">
        <f t="shared" si="5"/>
        <v>44445</v>
      </c>
      <c r="AU8" s="19">
        <f t="shared" si="5"/>
        <v>44452</v>
      </c>
      <c r="AV8" s="19">
        <f t="shared" si="5"/>
        <v>44459</v>
      </c>
      <c r="AW8" s="19">
        <f t="shared" si="5"/>
        <v>44466</v>
      </c>
      <c r="AX8" s="19">
        <f t="shared" si="5"/>
        <v>44473</v>
      </c>
      <c r="AY8" s="19">
        <f t="shared" si="5"/>
        <v>44480</v>
      </c>
      <c r="AZ8" s="19">
        <f t="shared" si="5"/>
        <v>44487</v>
      </c>
      <c r="BA8" s="19">
        <f t="shared" si="5"/>
        <v>44494</v>
      </c>
      <c r="BB8" s="19">
        <f t="shared" si="5"/>
        <v>44501</v>
      </c>
      <c r="BC8" s="19">
        <f t="shared" si="5"/>
        <v>44508</v>
      </c>
      <c r="BD8" s="19">
        <f t="shared" si="5"/>
        <v>44515</v>
      </c>
      <c r="BE8" s="19">
        <f t="shared" si="5"/>
        <v>44522</v>
      </c>
      <c r="BF8" s="19">
        <f t="shared" si="5"/>
        <v>44529</v>
      </c>
      <c r="BG8" s="19">
        <f t="shared" si="5"/>
        <v>44536</v>
      </c>
      <c r="BH8" s="19">
        <f t="shared" si="5"/>
        <v>44543</v>
      </c>
      <c r="BI8" s="19">
        <f t="shared" si="5"/>
        <v>44550</v>
      </c>
      <c r="BJ8" s="19">
        <f t="shared" si="5"/>
        <v>44557</v>
      </c>
      <c r="BK8" s="19">
        <f t="shared" si="5"/>
        <v>44564</v>
      </c>
    </row>
    <row r="9" spans="2:73" s="6" customFormat="1" ht="13.9" customHeight="1">
      <c r="B9" s="79" t="s">
        <v>4</v>
      </c>
      <c r="C9" s="80" t="s">
        <v>7</v>
      </c>
      <c r="D9" s="16" t="s">
        <v>1</v>
      </c>
      <c r="E9" s="16" t="s">
        <v>18</v>
      </c>
      <c r="F9" s="16" t="s">
        <v>2</v>
      </c>
      <c r="G9" s="79" t="s">
        <v>19</v>
      </c>
      <c r="H9" s="15" t="s">
        <v>5</v>
      </c>
      <c r="I9" s="15" t="s">
        <v>6</v>
      </c>
      <c r="J9" s="78" t="s">
        <v>3</v>
      </c>
      <c r="K9" s="24">
        <f>WEEKNUM(C5,21)</f>
        <v>1</v>
      </c>
      <c r="L9" s="24">
        <f t="shared" ref="L9:AQ9" si="6" xml:space="preserve"> WEEKNUM(L8,21)</f>
        <v>2</v>
      </c>
      <c r="M9" s="24">
        <f t="shared" si="6"/>
        <v>3</v>
      </c>
      <c r="N9" s="24">
        <f t="shared" si="6"/>
        <v>4</v>
      </c>
      <c r="O9" s="24">
        <f t="shared" si="6"/>
        <v>5</v>
      </c>
      <c r="P9" s="24">
        <f t="shared" si="6"/>
        <v>6</v>
      </c>
      <c r="Q9" s="24">
        <f t="shared" si="6"/>
        <v>7</v>
      </c>
      <c r="R9" s="26">
        <f t="shared" si="6"/>
        <v>8</v>
      </c>
      <c r="S9" s="26">
        <f t="shared" si="6"/>
        <v>9</v>
      </c>
      <c r="T9" s="24">
        <f t="shared" si="6"/>
        <v>10</v>
      </c>
      <c r="U9" s="24">
        <f t="shared" si="6"/>
        <v>11</v>
      </c>
      <c r="V9" s="24">
        <f t="shared" si="6"/>
        <v>12</v>
      </c>
      <c r="W9" s="24">
        <f t="shared" si="6"/>
        <v>13</v>
      </c>
      <c r="X9" s="24">
        <f t="shared" si="6"/>
        <v>14</v>
      </c>
      <c r="Y9" s="24">
        <f t="shared" si="6"/>
        <v>15</v>
      </c>
      <c r="Z9" s="24">
        <f t="shared" si="6"/>
        <v>16</v>
      </c>
      <c r="AA9" s="24">
        <f t="shared" si="6"/>
        <v>17</v>
      </c>
      <c r="AB9" s="24">
        <f t="shared" si="6"/>
        <v>18</v>
      </c>
      <c r="AC9" s="24">
        <f t="shared" si="6"/>
        <v>19</v>
      </c>
      <c r="AD9" s="24">
        <f t="shared" si="6"/>
        <v>20</v>
      </c>
      <c r="AE9" s="24">
        <f t="shared" si="6"/>
        <v>21</v>
      </c>
      <c r="AF9" s="24">
        <f t="shared" si="6"/>
        <v>22</v>
      </c>
      <c r="AG9" s="24">
        <f t="shared" si="6"/>
        <v>23</v>
      </c>
      <c r="AH9" s="24">
        <f t="shared" si="6"/>
        <v>24</v>
      </c>
      <c r="AI9" s="24">
        <f t="shared" si="6"/>
        <v>25</v>
      </c>
      <c r="AJ9" s="24">
        <f t="shared" si="6"/>
        <v>26</v>
      </c>
      <c r="AK9" s="24">
        <f t="shared" si="6"/>
        <v>27</v>
      </c>
      <c r="AL9" s="24">
        <f t="shared" si="6"/>
        <v>28</v>
      </c>
      <c r="AM9" s="24">
        <f t="shared" si="6"/>
        <v>29</v>
      </c>
      <c r="AN9" s="24">
        <f t="shared" si="6"/>
        <v>30</v>
      </c>
      <c r="AO9" s="24">
        <f t="shared" si="6"/>
        <v>31</v>
      </c>
      <c r="AP9" s="24">
        <f t="shared" si="6"/>
        <v>32</v>
      </c>
      <c r="AQ9" s="24">
        <f t="shared" si="6"/>
        <v>33</v>
      </c>
      <c r="AR9" s="24">
        <f t="shared" ref="AR9:BK9" si="7" xml:space="preserve"> WEEKNUM(AR8,21)</f>
        <v>34</v>
      </c>
      <c r="AS9" s="24">
        <f t="shared" si="7"/>
        <v>35</v>
      </c>
      <c r="AT9" s="24">
        <f t="shared" si="7"/>
        <v>36</v>
      </c>
      <c r="AU9" s="24">
        <f t="shared" si="7"/>
        <v>37</v>
      </c>
      <c r="AV9" s="24">
        <f t="shared" si="7"/>
        <v>38</v>
      </c>
      <c r="AW9" s="24">
        <f t="shared" si="7"/>
        <v>39</v>
      </c>
      <c r="AX9" s="24">
        <f t="shared" si="7"/>
        <v>40</v>
      </c>
      <c r="AY9" s="24">
        <f t="shared" si="7"/>
        <v>41</v>
      </c>
      <c r="AZ9" s="24">
        <f t="shared" si="7"/>
        <v>42</v>
      </c>
      <c r="BA9" s="24">
        <f t="shared" si="7"/>
        <v>43</v>
      </c>
      <c r="BB9" s="24">
        <f t="shared" si="7"/>
        <v>44</v>
      </c>
      <c r="BC9" s="24">
        <f t="shared" si="7"/>
        <v>45</v>
      </c>
      <c r="BD9" s="24">
        <f t="shared" si="7"/>
        <v>46</v>
      </c>
      <c r="BE9" s="24">
        <f t="shared" si="7"/>
        <v>47</v>
      </c>
      <c r="BF9" s="24">
        <f t="shared" si="7"/>
        <v>48</v>
      </c>
      <c r="BG9" s="24">
        <f t="shared" si="7"/>
        <v>49</v>
      </c>
      <c r="BH9" s="24">
        <f t="shared" si="7"/>
        <v>50</v>
      </c>
      <c r="BI9" s="24">
        <f t="shared" si="7"/>
        <v>51</v>
      </c>
      <c r="BJ9" s="24">
        <f t="shared" si="7"/>
        <v>52</v>
      </c>
      <c r="BK9" s="24">
        <f t="shared" si="7"/>
        <v>1</v>
      </c>
      <c r="BL9" s="77"/>
      <c r="BM9" s="77"/>
      <c r="BN9" s="77"/>
      <c r="BO9" s="77"/>
      <c r="BP9" s="77"/>
      <c r="BQ9" s="77"/>
      <c r="BR9" s="77"/>
      <c r="BS9" s="77"/>
      <c r="BT9" s="77"/>
      <c r="BU9" s="77"/>
    </row>
    <row r="10" spans="2:73" ht="16.149999999999999" customHeight="1">
      <c r="B10" s="42" t="s">
        <v>9</v>
      </c>
      <c r="C10" s="43" t="s">
        <v>14</v>
      </c>
      <c r="D10" s="56">
        <f>MIN(D12,D19)</f>
        <v>44197</v>
      </c>
      <c r="E10" s="44">
        <f>NETWORKDAYS(D10,F10)</f>
        <v>251</v>
      </c>
      <c r="F10" s="56">
        <f>MAX(F12,F19)</f>
        <v>44547</v>
      </c>
      <c r="G10" s="53">
        <f>AVERAGE(G19,G12)</f>
        <v>0.06</v>
      </c>
      <c r="H10" s="45">
        <f>ROUND(E10*G10,0)</f>
        <v>15</v>
      </c>
      <c r="I10" s="46">
        <f>WORKDAY(IF(WEEKDAY(D10,1)=7,D10+2,IF(WEEKDAY(D10,1)=1,D10+1,D10)),H10-1,)</f>
        <v>44217</v>
      </c>
      <c r="J10" s="17" t="str">
        <f ca="1">IF(AND((D10+E10)&lt;$C$6,G10&lt;100%),"Delay",IF(G10=0%,"Not Started",IF(AND(G10&gt;0%,G10&lt;100%),"In Progress","Finished")))</f>
        <v>Delay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73" ht="6" customHeight="1">
      <c r="B11" s="35"/>
      <c r="C11" s="36"/>
      <c r="D11" s="57"/>
      <c r="E11" s="38"/>
      <c r="F11" s="62"/>
      <c r="G11" s="39"/>
      <c r="H11" s="40"/>
      <c r="I11" s="47"/>
      <c r="J11" s="1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73" ht="13.9" customHeight="1">
      <c r="B12" s="48" t="s">
        <v>10</v>
      </c>
      <c r="C12" s="49" t="s">
        <v>16</v>
      </c>
      <c r="D12" s="58">
        <f>MIN(D13:D17)</f>
        <v>44197</v>
      </c>
      <c r="E12" s="51">
        <f>NETWORKDAYS(D12,F12)</f>
        <v>176</v>
      </c>
      <c r="F12" s="58">
        <f>MAX(F13:F17)</f>
        <v>44442</v>
      </c>
      <c r="G12" s="34">
        <f>AVERAGE(G13:G17)</f>
        <v>0.08</v>
      </c>
      <c r="H12" s="52">
        <f>ROUND(E12*G12,0)</f>
        <v>14</v>
      </c>
      <c r="I12" s="50">
        <f>WORKDAY(IF(WEEKDAY(D12,1)=7,D12+2,IF(WEEKDAY(D12,1)=1,D12+1,D12)),H12-1,)</f>
        <v>44216</v>
      </c>
      <c r="J12" s="17" t="str">
        <f t="shared" ref="J12:J17" ca="1" si="8">IF(AND((D12+E12)&lt;$C$6,G12&lt;100%),"Delay",IF(G12=0%,"Not Started",IF(AND(G12&gt;0%,G12&lt;100%),"In Progress","Finished")))</f>
        <v>Delay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73" ht="13.9" customHeight="1">
      <c r="B13" s="81" t="s">
        <v>15</v>
      </c>
      <c r="C13" s="36"/>
      <c r="D13" s="59">
        <v>44197</v>
      </c>
      <c r="E13" s="38">
        <v>9</v>
      </c>
      <c r="F13" s="59">
        <f t="shared" ref="F13:F41" si="9">WORKDAY(IF(WEEKDAY(D13,1)=7,D13+2,IF(WEEKDAY(D13,1)=1,D13+1,D13)),E13-1,)</f>
        <v>44209</v>
      </c>
      <c r="G13" s="39">
        <v>0.4</v>
      </c>
      <c r="H13" s="40">
        <f t="shared" ref="H13:H41" si="10">ROUND(E13*G13,0)</f>
        <v>4</v>
      </c>
      <c r="I13" s="37">
        <f t="shared" ref="I13:I41" si="11">WORKDAY(IF(WEEKDAY(D13,1)=7,D13+2,IF(WEEKDAY(D13,1)=1,D13+1,D13)),H13-1,)</f>
        <v>44202</v>
      </c>
      <c r="J13" s="17" t="str">
        <f t="shared" ca="1" si="8"/>
        <v>Delay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spans="2:73" ht="13.9" customHeight="1">
      <c r="B14" s="81" t="s">
        <v>15</v>
      </c>
      <c r="C14" s="36"/>
      <c r="D14" s="59">
        <v>44208</v>
      </c>
      <c r="E14" s="38">
        <v>9</v>
      </c>
      <c r="F14" s="59">
        <f t="shared" si="9"/>
        <v>44218</v>
      </c>
      <c r="G14" s="39">
        <v>0</v>
      </c>
      <c r="H14" s="40">
        <f t="shared" si="10"/>
        <v>0</v>
      </c>
      <c r="I14" s="37">
        <f t="shared" si="11"/>
        <v>44207</v>
      </c>
      <c r="J14" s="17" t="str">
        <f t="shared" ca="1" si="8"/>
        <v>Delay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</row>
    <row r="15" spans="2:73" ht="13.9" customHeight="1">
      <c r="B15" s="81" t="s">
        <v>15</v>
      </c>
      <c r="C15" s="36"/>
      <c r="D15" s="59">
        <v>44221</v>
      </c>
      <c r="E15" s="38">
        <v>60</v>
      </c>
      <c r="F15" s="59">
        <f t="shared" si="9"/>
        <v>44302</v>
      </c>
      <c r="G15" s="39">
        <v>0</v>
      </c>
      <c r="H15" s="41">
        <f t="shared" si="10"/>
        <v>0</v>
      </c>
      <c r="I15" s="37">
        <f t="shared" si="11"/>
        <v>44218</v>
      </c>
      <c r="J15" s="17" t="str">
        <f t="shared" ca="1" si="8"/>
        <v>Delay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spans="2:73" ht="13.9" customHeight="1">
      <c r="B16" s="81" t="s">
        <v>15</v>
      </c>
      <c r="C16" s="36"/>
      <c r="D16" s="59">
        <v>44305</v>
      </c>
      <c r="E16" s="38">
        <v>10</v>
      </c>
      <c r="F16" s="59">
        <f t="shared" si="9"/>
        <v>44316</v>
      </c>
      <c r="G16" s="39">
        <v>0</v>
      </c>
      <c r="H16" s="40">
        <f t="shared" si="10"/>
        <v>0</v>
      </c>
      <c r="I16" s="37">
        <f t="shared" si="11"/>
        <v>44302</v>
      </c>
      <c r="J16" s="17" t="str">
        <f t="shared" ca="1" si="8"/>
        <v>Delay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</row>
    <row r="17" spans="2:63" ht="13.9" customHeight="1">
      <c r="B17" s="81" t="s">
        <v>15</v>
      </c>
      <c r="C17" s="36"/>
      <c r="D17" s="59">
        <v>44319</v>
      </c>
      <c r="E17" s="38">
        <v>90</v>
      </c>
      <c r="F17" s="59">
        <f>WORKDAY(IF(WEEKDAY(D17,1)=7,D17+2,IF(WEEKDAY(D17,1)=1,D17+1,D17)),E17-1,)</f>
        <v>44442</v>
      </c>
      <c r="G17" s="39">
        <v>0</v>
      </c>
      <c r="H17" s="40">
        <f>ROUND(E17*G17,0)</f>
        <v>0</v>
      </c>
      <c r="I17" s="37">
        <f>WORKDAY(IF(WEEKDAY(D17,1)=7,D17+2,IF(WEEKDAY(D17,1)=1,D17+1,D17)),H17-1,)</f>
        <v>44316</v>
      </c>
      <c r="J17" s="17" t="str">
        <f t="shared" ca="1" si="8"/>
        <v>Delay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</row>
    <row r="18" spans="2:63" ht="6" customHeight="1">
      <c r="B18" s="35"/>
      <c r="C18" s="36"/>
      <c r="D18" s="59"/>
      <c r="E18" s="38"/>
      <c r="F18" s="59"/>
      <c r="G18" s="39"/>
      <c r="H18" s="40"/>
      <c r="I18" s="37"/>
      <c r="J18" s="17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</row>
    <row r="19" spans="2:63">
      <c r="B19" s="48" t="s">
        <v>11</v>
      </c>
      <c r="C19" s="49" t="s">
        <v>17</v>
      </c>
      <c r="D19" s="58">
        <f>MIN(D20:D24)</f>
        <v>44228</v>
      </c>
      <c r="E19" s="51">
        <f>NETWORKDAYS(D19,F19)</f>
        <v>230</v>
      </c>
      <c r="F19" s="58">
        <f>MAX(F20:F24)</f>
        <v>44547</v>
      </c>
      <c r="G19" s="34">
        <f>AVERAGE(G20:G24)</f>
        <v>0.04</v>
      </c>
      <c r="H19" s="52">
        <f t="shared" si="10"/>
        <v>9</v>
      </c>
      <c r="I19" s="50">
        <f t="shared" si="11"/>
        <v>44238</v>
      </c>
      <c r="J19" s="17" t="str">
        <f t="shared" ref="J19:J24" ca="1" si="12">IF(AND((D19+E19)&lt;$C$6,G19&lt;100%),"Delay",IF(G19=0%,"Not Started",IF(AND(G19&gt;0%,G19&lt;100%),"In Progress","Finished")))</f>
        <v>Delay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</row>
    <row r="20" spans="2:63" ht="13.9" customHeight="1">
      <c r="B20" s="81" t="s">
        <v>15</v>
      </c>
      <c r="C20" s="36"/>
      <c r="D20" s="59">
        <v>44228</v>
      </c>
      <c r="E20" s="38">
        <v>30</v>
      </c>
      <c r="F20" s="59">
        <f t="shared" si="9"/>
        <v>44267</v>
      </c>
      <c r="G20" s="39">
        <v>0.2</v>
      </c>
      <c r="H20" s="40">
        <f t="shared" si="10"/>
        <v>6</v>
      </c>
      <c r="I20" s="37">
        <f t="shared" si="11"/>
        <v>44235</v>
      </c>
      <c r="J20" s="17" t="str">
        <f t="shared" ca="1" si="12"/>
        <v>Delay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</row>
    <row r="21" spans="2:63" ht="13.9" customHeight="1">
      <c r="B21" s="81" t="s">
        <v>15</v>
      </c>
      <c r="C21" s="36"/>
      <c r="D21" s="59">
        <v>44270</v>
      </c>
      <c r="E21" s="38">
        <v>10</v>
      </c>
      <c r="F21" s="59">
        <f t="shared" si="9"/>
        <v>44281</v>
      </c>
      <c r="G21" s="39">
        <v>0</v>
      </c>
      <c r="H21" s="41">
        <f t="shared" si="10"/>
        <v>0</v>
      </c>
      <c r="I21" s="37">
        <f t="shared" si="11"/>
        <v>44267</v>
      </c>
      <c r="J21" s="17" t="str">
        <f t="shared" ca="1" si="12"/>
        <v>Delay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</row>
    <row r="22" spans="2:63" ht="13.9" customHeight="1">
      <c r="B22" s="81" t="s">
        <v>15</v>
      </c>
      <c r="C22" s="36"/>
      <c r="D22" s="59">
        <v>44284</v>
      </c>
      <c r="E22" s="38">
        <v>90</v>
      </c>
      <c r="F22" s="59">
        <f t="shared" si="9"/>
        <v>44407</v>
      </c>
      <c r="G22" s="39">
        <v>0</v>
      </c>
      <c r="H22" s="40">
        <f t="shared" si="10"/>
        <v>0</v>
      </c>
      <c r="I22" s="37">
        <f t="shared" si="11"/>
        <v>44281</v>
      </c>
      <c r="J22" s="17" t="str">
        <f t="shared" ca="1" si="12"/>
        <v>Delay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</row>
    <row r="23" spans="2:63" ht="13.9" customHeight="1">
      <c r="B23" s="81" t="s">
        <v>15</v>
      </c>
      <c r="C23" s="36"/>
      <c r="D23" s="59">
        <v>44410</v>
      </c>
      <c r="E23" s="38">
        <v>10</v>
      </c>
      <c r="F23" s="59">
        <f t="shared" si="9"/>
        <v>44421</v>
      </c>
      <c r="G23" s="39">
        <v>0</v>
      </c>
      <c r="H23" s="40">
        <f t="shared" si="10"/>
        <v>0</v>
      </c>
      <c r="I23" s="37">
        <f t="shared" si="11"/>
        <v>44407</v>
      </c>
      <c r="J23" s="17" t="str">
        <f t="shared" ca="1" si="12"/>
        <v>Delay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</row>
    <row r="24" spans="2:63" ht="13.9" customHeight="1">
      <c r="B24" s="81" t="s">
        <v>15</v>
      </c>
      <c r="C24" s="36"/>
      <c r="D24" s="59">
        <v>44424</v>
      </c>
      <c r="E24" s="38">
        <v>90</v>
      </c>
      <c r="F24" s="59">
        <f>WORKDAY(IF(WEEKDAY(D24,1)=7,D24+2,IF(WEEKDAY(D24,1)=1,D24+1,D24)),E24-1,)</f>
        <v>44547</v>
      </c>
      <c r="G24" s="39">
        <v>0</v>
      </c>
      <c r="H24" s="40">
        <f>ROUND(E24*G24,0)</f>
        <v>0</v>
      </c>
      <c r="I24" s="37">
        <f>WORKDAY(IF(WEEKDAY(D24,1)=7,D24+2,IF(WEEKDAY(D24,1)=1,D24+1,D24)),H24-1,)</f>
        <v>44421</v>
      </c>
      <c r="J24" s="17" t="str">
        <f t="shared" ca="1" si="12"/>
        <v>Delay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</row>
    <row r="25" spans="2:63" ht="6" customHeight="1">
      <c r="B25" s="35"/>
      <c r="C25" s="36"/>
      <c r="D25" s="59"/>
      <c r="E25" s="38"/>
      <c r="F25" s="63"/>
      <c r="G25" s="39"/>
      <c r="H25" s="40"/>
      <c r="I25" s="47"/>
      <c r="J25" s="1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</row>
    <row r="26" spans="2:63" ht="15">
      <c r="B26" s="42" t="s">
        <v>13</v>
      </c>
      <c r="C26" s="43" t="s">
        <v>0</v>
      </c>
      <c r="D26" s="56">
        <f>MIN(D28,D33,D38)</f>
        <v>44231</v>
      </c>
      <c r="E26" s="44">
        <f>NETWORKDAYS(D26,F26)</f>
        <v>229</v>
      </c>
      <c r="F26" s="56">
        <f>MAX(F28,F33,F38)</f>
        <v>44551</v>
      </c>
      <c r="G26" s="53">
        <f>AVERAGE(G38,G33,G28)</f>
        <v>0.12222222222222222</v>
      </c>
      <c r="H26" s="45">
        <f>ROUND(E26*G26,0)</f>
        <v>28</v>
      </c>
      <c r="I26" s="46">
        <f>WORKDAY(IF(WEEKDAY(D26,1)=7,D26+2,IF(WEEKDAY(D26,1)=1,D26+1,D26)),H26-1,)</f>
        <v>44270</v>
      </c>
      <c r="J26" s="17" t="str">
        <f ca="1">IF(AND((D26+E26)&lt;$C$6,G26&lt;100%),"Delay",IF(G26=0%,"Not Started",IF(AND(G26&gt;0%,G26&lt;100%),"In Progress","Finished")))</f>
        <v>Delay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</row>
    <row r="27" spans="2:63" ht="6" customHeight="1">
      <c r="B27" s="35"/>
      <c r="C27" s="36"/>
      <c r="D27" s="60"/>
      <c r="E27" s="38"/>
      <c r="F27" s="62"/>
      <c r="G27" s="39"/>
      <c r="H27" s="40"/>
      <c r="I27" s="47"/>
      <c r="J27" s="1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</row>
    <row r="28" spans="2:63" s="7" customFormat="1">
      <c r="B28" s="54" t="s">
        <v>10</v>
      </c>
      <c r="C28" s="49" t="s">
        <v>0</v>
      </c>
      <c r="D28" s="58">
        <f>MIN(D29:D31)</f>
        <v>44541</v>
      </c>
      <c r="E28" s="51">
        <f>NETWORKDAYS(D28,F28)</f>
        <v>7</v>
      </c>
      <c r="F28" s="58">
        <f>MAX(F29:F31)</f>
        <v>44551</v>
      </c>
      <c r="G28" s="34">
        <f>AVERAGE(G29:G31)</f>
        <v>1.6666666666666666E-2</v>
      </c>
      <c r="H28" s="52">
        <f t="shared" si="10"/>
        <v>0</v>
      </c>
      <c r="I28" s="50">
        <f t="shared" si="11"/>
        <v>44540</v>
      </c>
      <c r="J28" s="18" t="str">
        <f ca="1">IF(AND((D28+E28)&lt;$C$6,G28&lt;100%),"Delay",IF(G28=0%,"Not Started",IF(AND(G28&gt;0%,G28&lt;100%),"In Progress","Finished")))</f>
        <v>Delay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</row>
    <row r="29" spans="2:63" s="7" customFormat="1" ht="13.9" customHeight="1">
      <c r="B29" s="81" t="s">
        <v>15</v>
      </c>
      <c r="C29" s="36"/>
      <c r="D29" s="59">
        <v>44541</v>
      </c>
      <c r="E29" s="38">
        <v>7</v>
      </c>
      <c r="F29" s="59">
        <f t="shared" si="9"/>
        <v>44551</v>
      </c>
      <c r="G29" s="39">
        <v>0.05</v>
      </c>
      <c r="H29" s="41">
        <f t="shared" si="10"/>
        <v>0</v>
      </c>
      <c r="I29" s="37">
        <f t="shared" si="11"/>
        <v>44540</v>
      </c>
      <c r="J29" s="18" t="str">
        <f ca="1">IF(AND((D29+E29)&lt;$C$6,G29&lt;100%),"Delay",IF(G29=0%,"Not Started",IF(AND(G29&gt;0%,G29&lt;100%),"In Progress","Finished")))</f>
        <v>Delay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</row>
    <row r="30" spans="2:63" s="7" customFormat="1" ht="13.9" customHeight="1">
      <c r="B30" s="81" t="s">
        <v>15</v>
      </c>
      <c r="C30" s="36"/>
      <c r="D30" s="59">
        <v>44544</v>
      </c>
      <c r="E30" s="38">
        <v>1</v>
      </c>
      <c r="F30" s="59">
        <f t="shared" si="9"/>
        <v>44544</v>
      </c>
      <c r="G30" s="39">
        <v>0</v>
      </c>
      <c r="H30" s="41">
        <f t="shared" si="10"/>
        <v>0</v>
      </c>
      <c r="I30" s="37">
        <f t="shared" si="11"/>
        <v>44543</v>
      </c>
      <c r="J30" s="18" t="str">
        <f ca="1">IF(AND((D30+E30)&lt;$C$6,G30&lt;100%),"Delay",IF(G30=0%,"Not Started",IF(AND(G30&gt;0%,G30&lt;100%),"In Progress","Finished")))</f>
        <v>Delay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</row>
    <row r="31" spans="2:63" s="7" customFormat="1" ht="13.9" customHeight="1">
      <c r="B31" s="81" t="s">
        <v>15</v>
      </c>
      <c r="C31" s="36"/>
      <c r="D31" s="59">
        <v>44546</v>
      </c>
      <c r="E31" s="38">
        <v>2</v>
      </c>
      <c r="F31" s="59">
        <f>WORKDAY(IF(WEEKDAY(D31,1)=7,D31+2,IF(WEEKDAY(D31,1)=1,D31+1,D31)),E31-1,)</f>
        <v>44547</v>
      </c>
      <c r="G31" s="39">
        <v>0</v>
      </c>
      <c r="H31" s="41">
        <f t="shared" si="10"/>
        <v>0</v>
      </c>
      <c r="I31" s="37">
        <f>WORKDAY(IF(WEEKDAY(D31,1)=7,D31+2,IF(WEEKDAY(D31,1)=1,D31+1,D31)),H31-1,)</f>
        <v>44545</v>
      </c>
      <c r="J31" s="18" t="str">
        <f ca="1">IF(AND((D31+E31)&lt;$C$6,G31&lt;100%),"Delay",IF(G31=0%,"Not Started",IF(AND(G31&gt;0%,G31&lt;100%),"In Progress","Finished")))</f>
        <v>Delay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  <row r="32" spans="2:63" s="7" customFormat="1" ht="6" customHeight="1">
      <c r="B32" s="35"/>
      <c r="C32" s="36"/>
      <c r="D32" s="59"/>
      <c r="E32" s="38"/>
      <c r="F32" s="63"/>
      <c r="G32" s="39"/>
      <c r="H32" s="41"/>
      <c r="I32" s="55"/>
      <c r="J32" s="18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</row>
    <row r="33" spans="2:63" s="7" customFormat="1">
      <c r="B33" s="54" t="s">
        <v>11</v>
      </c>
      <c r="C33" s="49" t="s">
        <v>0</v>
      </c>
      <c r="D33" s="58">
        <f>MIN(D34:D36)</f>
        <v>44238</v>
      </c>
      <c r="E33" s="51">
        <f>NETWORKDAYS(D33,F33)</f>
        <v>3</v>
      </c>
      <c r="F33" s="58">
        <f>MAX(F34:F36)</f>
        <v>44242</v>
      </c>
      <c r="G33" s="34">
        <f>AVERAGE(G34:G36)</f>
        <v>0.26666666666666666</v>
      </c>
      <c r="H33" s="52">
        <f t="shared" si="10"/>
        <v>1</v>
      </c>
      <c r="I33" s="50">
        <f t="shared" si="11"/>
        <v>44238</v>
      </c>
      <c r="J33" s="18" t="str">
        <f ca="1">IF(AND((D33+E33)&lt;$C$6,G33&lt;100%),"Delay",IF(G33=0%,"Not Started",IF(AND(G33&gt;0%,G33&lt;100%),"In Progress","Finished")))</f>
        <v>Delay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</row>
    <row r="34" spans="2:63" s="8" customFormat="1" ht="13.9" customHeight="1">
      <c r="B34" s="81" t="s">
        <v>15</v>
      </c>
      <c r="C34" s="36"/>
      <c r="D34" s="59">
        <v>44238</v>
      </c>
      <c r="E34" s="38">
        <v>1</v>
      </c>
      <c r="F34" s="59">
        <f t="shared" si="9"/>
        <v>44238</v>
      </c>
      <c r="G34" s="39">
        <v>0.8</v>
      </c>
      <c r="H34" s="41">
        <f t="shared" si="10"/>
        <v>1</v>
      </c>
      <c r="I34" s="37">
        <f t="shared" si="11"/>
        <v>44238</v>
      </c>
      <c r="J34" s="18" t="str">
        <f ca="1">IF(AND((D34+E34)&lt;$C$6,G34&lt;100%),"Delay",IF(G34=0%,"Not Started",IF(AND(G34&gt;0%,G34&lt;100%),"In Progress","Finished")))</f>
        <v>Delay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</row>
    <row r="35" spans="2:63" s="7" customFormat="1" ht="13.9" customHeight="1">
      <c r="B35" s="81" t="s">
        <v>15</v>
      </c>
      <c r="C35" s="36"/>
      <c r="D35" s="59">
        <v>44240</v>
      </c>
      <c r="E35" s="38">
        <v>1</v>
      </c>
      <c r="F35" s="59">
        <f t="shared" si="9"/>
        <v>44242</v>
      </c>
      <c r="G35" s="39">
        <v>0</v>
      </c>
      <c r="H35" s="40">
        <f t="shared" si="10"/>
        <v>0</v>
      </c>
      <c r="I35" s="37">
        <f t="shared" si="11"/>
        <v>44239</v>
      </c>
      <c r="J35" s="18" t="str">
        <f ca="1">IF(AND((D35+E35)&lt;$C$6,G35&lt;100%),"Delay",IF(G35=0%,"Not Started",IF(AND(G35&gt;0%,G35&lt;100%),"In Progress","Finished")))</f>
        <v>Delay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</row>
    <row r="36" spans="2:63" s="7" customFormat="1" ht="13.9" customHeight="1">
      <c r="B36" s="81" t="s">
        <v>15</v>
      </c>
      <c r="C36" s="36"/>
      <c r="D36" s="59">
        <v>44241</v>
      </c>
      <c r="E36" s="38">
        <v>1</v>
      </c>
      <c r="F36" s="59">
        <f t="shared" si="9"/>
        <v>44242</v>
      </c>
      <c r="G36" s="39">
        <v>0</v>
      </c>
      <c r="H36" s="40">
        <f t="shared" si="10"/>
        <v>0</v>
      </c>
      <c r="I36" s="37">
        <f t="shared" si="11"/>
        <v>44239</v>
      </c>
      <c r="J36" s="18" t="str">
        <f ca="1">IF(AND((D36+E36)&lt;$C$6,G36&lt;100%),"Delay",IF(G36=0%,"Not Started",IF(AND(G36&gt;0%,G36&lt;100%),"In Progress","Finished")))</f>
        <v>Delay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</row>
    <row r="37" spans="2:63" s="7" customFormat="1" ht="6" customHeight="1">
      <c r="B37" s="35"/>
      <c r="C37" s="36"/>
      <c r="D37" s="59"/>
      <c r="E37" s="38"/>
      <c r="F37" s="63"/>
      <c r="G37" s="39"/>
      <c r="H37" s="40"/>
      <c r="I37" s="47"/>
      <c r="J37" s="18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</row>
    <row r="38" spans="2:63" s="7" customFormat="1">
      <c r="B38" s="54" t="s">
        <v>12</v>
      </c>
      <c r="C38" s="49" t="s">
        <v>0</v>
      </c>
      <c r="D38" s="58">
        <f>MIN(D39:D41)</f>
        <v>44231</v>
      </c>
      <c r="E38" s="51">
        <f>NETWORKDAYS(D38,F38)</f>
        <v>226</v>
      </c>
      <c r="F38" s="58">
        <f>MAX(F39:F41)</f>
        <v>44546</v>
      </c>
      <c r="G38" s="34">
        <f>AVERAGE(G39:G41)</f>
        <v>8.3333333333333329E-2</v>
      </c>
      <c r="H38" s="52">
        <f t="shared" si="10"/>
        <v>19</v>
      </c>
      <c r="I38" s="50">
        <f t="shared" si="11"/>
        <v>44257</v>
      </c>
      <c r="J38" s="18" t="str">
        <f ca="1">IF(AND((D38+E38)&lt;$C$6,G38&lt;100%),"Delay",IF(G38=0%,"Not Started",IF(AND(G38&gt;0%,G38&lt;100%),"In Progress","Finished")))</f>
        <v>Delay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</row>
    <row r="39" spans="2:63" s="7" customFormat="1" ht="13.9" customHeight="1">
      <c r="B39" s="81" t="s">
        <v>15</v>
      </c>
      <c r="C39" s="36"/>
      <c r="D39" s="59">
        <v>44231</v>
      </c>
      <c r="E39" s="38">
        <v>1</v>
      </c>
      <c r="F39" s="59">
        <f t="shared" si="9"/>
        <v>44231</v>
      </c>
      <c r="G39" s="39">
        <v>0.25</v>
      </c>
      <c r="H39" s="40">
        <f t="shared" si="10"/>
        <v>0</v>
      </c>
      <c r="I39" s="37">
        <f t="shared" si="11"/>
        <v>44230</v>
      </c>
      <c r="J39" s="18" t="str">
        <f ca="1">IF(AND((D39+E39)&lt;$C$6,G39&lt;100%),"Delay",IF(G39=0%,"Not Started",IF(AND(G39&gt;0%,G39&lt;100%),"In Progress","Finished")))</f>
        <v>Delay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</row>
    <row r="40" spans="2:63" s="7" customFormat="1" ht="13.9" customHeight="1">
      <c r="B40" s="81" t="s">
        <v>15</v>
      </c>
      <c r="C40" s="36"/>
      <c r="D40" s="59">
        <v>44240</v>
      </c>
      <c r="E40" s="38">
        <v>1</v>
      </c>
      <c r="F40" s="59">
        <f t="shared" si="9"/>
        <v>44242</v>
      </c>
      <c r="G40" s="39">
        <v>0</v>
      </c>
      <c r="H40" s="40">
        <f t="shared" si="10"/>
        <v>0</v>
      </c>
      <c r="I40" s="37">
        <f t="shared" si="11"/>
        <v>44239</v>
      </c>
      <c r="J40" s="18" t="str">
        <f ca="1">IF(AND((D40+E40)&lt;$C$6,G40&lt;100%),"Delay",IF(G40=0%,"Not Started",IF(AND(G40&gt;0%,G40&lt;100%),"In Progress","Finished")))</f>
        <v>Delay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</row>
    <row r="41" spans="2:63" s="7" customFormat="1" ht="13.9" customHeight="1">
      <c r="B41" s="81" t="s">
        <v>15</v>
      </c>
      <c r="C41" s="36"/>
      <c r="D41" s="59">
        <v>44393</v>
      </c>
      <c r="E41" s="38">
        <v>110</v>
      </c>
      <c r="F41" s="59">
        <f t="shared" si="9"/>
        <v>44546</v>
      </c>
      <c r="G41" s="39">
        <v>0</v>
      </c>
      <c r="H41" s="40">
        <f t="shared" si="10"/>
        <v>0</v>
      </c>
      <c r="I41" s="37">
        <f t="shared" si="11"/>
        <v>44392</v>
      </c>
      <c r="J41" s="18" t="str">
        <f ca="1">IF(AND((D41+E41)&lt;$C$6,G41&lt;100%),"Delay",IF(G41=0%,"Not Started",IF(AND(G41&gt;0%,G41&lt;100%),"In Progress","Finished")))</f>
        <v>Delay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</row>
    <row r="42" spans="2:63" s="7" customFormat="1" ht="6" customHeight="1">
      <c r="B42" s="3"/>
      <c r="C42" s="29"/>
      <c r="D42" s="61"/>
      <c r="E42" s="11"/>
      <c r="F42" s="64"/>
      <c r="G42" s="9"/>
      <c r="H42" s="10"/>
      <c r="I42" s="33"/>
      <c r="J42" s="18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</row>
    <row r="43" spans="2:63">
      <c r="C43" s="30"/>
      <c r="D43" s="31"/>
      <c r="F43" s="32"/>
      <c r="I43" s="30"/>
      <c r="R43" s="27"/>
      <c r="S43" s="27"/>
    </row>
    <row r="44" spans="2:63">
      <c r="C44" s="30"/>
      <c r="D44" s="31"/>
      <c r="I44" s="30"/>
      <c r="R44" s="27"/>
      <c r="S44" s="27"/>
    </row>
    <row r="45" spans="2:63">
      <c r="C45" s="30"/>
      <c r="D45" s="28"/>
      <c r="I45" s="30"/>
      <c r="R45" s="27"/>
      <c r="S45" s="27"/>
    </row>
    <row r="46" spans="2:63">
      <c r="C46" s="30"/>
      <c r="D46" s="28"/>
      <c r="R46" s="27"/>
      <c r="S46" s="27"/>
    </row>
    <row r="47" spans="2:63">
      <c r="D47" s="28"/>
      <c r="R47" s="27"/>
      <c r="S47" s="27"/>
    </row>
  </sheetData>
  <phoneticPr fontId="14" type="noConversion"/>
  <conditionalFormatting sqref="H20 E27:F27 E11:F11 E16:E18 E24:E25 E35:E37 E39:E42 E20">
    <cfRule type="expression" dxfId="69" priority="1043">
      <formula>#REF!="0"</formula>
    </cfRule>
  </conditionalFormatting>
  <conditionalFormatting sqref="H21">
    <cfRule type="expression" dxfId="68" priority="1042">
      <formula>#REF!="0"</formula>
    </cfRule>
  </conditionalFormatting>
  <conditionalFormatting sqref="G14">
    <cfRule type="iconSet" priority="1040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3">
    <cfRule type="iconSet" priority="1036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10 J33 J19:J23 J26 J28:J30 J12:J16">
    <cfRule type="cellIs" dxfId="67" priority="1032" stopIfTrue="1" operator="equal">
      <formula>"Not Started"</formula>
    </cfRule>
    <cfRule type="cellIs" dxfId="66" priority="1033" stopIfTrue="1" operator="equal">
      <formula>"In Progress"</formula>
    </cfRule>
    <cfRule type="cellIs" dxfId="65" priority="1034" operator="equal">
      <formula>"Delay"</formula>
    </cfRule>
    <cfRule type="cellIs" dxfId="64" priority="1035" operator="equal">
      <formula>"Finished"</formula>
    </cfRule>
  </conditionalFormatting>
  <conditionalFormatting sqref="H16">
    <cfRule type="expression" dxfId="63" priority="1029">
      <formula>#REF!="0"</formula>
    </cfRule>
  </conditionalFormatting>
  <conditionalFormatting sqref="G16">
    <cfRule type="iconSet" priority="1028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19">
    <cfRule type="expression" dxfId="62" priority="1025">
      <formula>#REF!="0"</formula>
    </cfRule>
  </conditionalFormatting>
  <conditionalFormatting sqref="G12">
    <cfRule type="iconSet" priority="1022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0">
    <cfRule type="iconSet" priority="1021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5">
    <cfRule type="iconSet" priority="1020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9">
    <cfRule type="iconSet" priority="1019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0">
    <cfRule type="iconSet" priority="1013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0:G23 G26">
    <cfRule type="iconSet" priority="1046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34">
    <cfRule type="cellIs" dxfId="61" priority="715" stopIfTrue="1" operator="equal">
      <formula>"Not Started"</formula>
    </cfRule>
    <cfRule type="cellIs" dxfId="60" priority="716" stopIfTrue="1" operator="equal">
      <formula>"In Progress"</formula>
    </cfRule>
    <cfRule type="cellIs" dxfId="59" priority="717" operator="equal">
      <formula>"Delay"</formula>
    </cfRule>
    <cfRule type="cellIs" dxfId="58" priority="718" operator="equal">
      <formula>"Finished"</formula>
    </cfRule>
  </conditionalFormatting>
  <conditionalFormatting sqref="G34">
    <cfRule type="iconSet" priority="721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38">
    <cfRule type="cellIs" dxfId="57" priority="708" stopIfTrue="1" operator="equal">
      <formula>"Not Started"</formula>
    </cfRule>
    <cfRule type="cellIs" dxfId="56" priority="709" stopIfTrue="1" operator="equal">
      <formula>"In Progress"</formula>
    </cfRule>
    <cfRule type="cellIs" dxfId="55" priority="710" operator="equal">
      <formula>"Delay"</formula>
    </cfRule>
    <cfRule type="cellIs" dxfId="54" priority="711" operator="equal">
      <formula>"Finished"</formula>
    </cfRule>
  </conditionalFormatting>
  <conditionalFormatting sqref="H35">
    <cfRule type="expression" dxfId="53" priority="564">
      <formula>#REF!="0"</formula>
    </cfRule>
  </conditionalFormatting>
  <conditionalFormatting sqref="J35">
    <cfRule type="cellIs" dxfId="52" priority="560" stopIfTrue="1" operator="equal">
      <formula>"Not Started"</formula>
    </cfRule>
    <cfRule type="cellIs" dxfId="51" priority="561" stopIfTrue="1" operator="equal">
      <formula>"In Progress"</formula>
    </cfRule>
    <cfRule type="cellIs" dxfId="50" priority="562" operator="equal">
      <formula>"Delay"</formula>
    </cfRule>
    <cfRule type="cellIs" dxfId="49" priority="563" operator="equal">
      <formula>"Finished"</formula>
    </cfRule>
  </conditionalFormatting>
  <conditionalFormatting sqref="G35">
    <cfRule type="iconSet" priority="567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37:I37 H36">
    <cfRule type="expression" dxfId="48" priority="556">
      <formula>#REF!="0"</formula>
    </cfRule>
  </conditionalFormatting>
  <conditionalFormatting sqref="J36:J37">
    <cfRule type="cellIs" dxfId="47" priority="552" stopIfTrue="1" operator="equal">
      <formula>"Not Started"</formula>
    </cfRule>
    <cfRule type="cellIs" dxfId="46" priority="553" stopIfTrue="1" operator="equal">
      <formula>"In Progress"</formula>
    </cfRule>
    <cfRule type="cellIs" dxfId="45" priority="554" operator="equal">
      <formula>"Delay"</formula>
    </cfRule>
    <cfRule type="cellIs" dxfId="44" priority="555" operator="equal">
      <formula>"Finished"</formula>
    </cfRule>
  </conditionalFormatting>
  <conditionalFormatting sqref="G36:G37">
    <cfRule type="iconSet" priority="559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39">
    <cfRule type="expression" dxfId="43" priority="548">
      <formula>#REF!="0"</formula>
    </cfRule>
  </conditionalFormatting>
  <conditionalFormatting sqref="J39">
    <cfRule type="cellIs" dxfId="42" priority="544" stopIfTrue="1" operator="equal">
      <formula>"Not Started"</formula>
    </cfRule>
    <cfRule type="cellIs" dxfId="41" priority="545" stopIfTrue="1" operator="equal">
      <formula>"In Progress"</formula>
    </cfRule>
    <cfRule type="cellIs" dxfId="40" priority="546" operator="equal">
      <formula>"Delay"</formula>
    </cfRule>
    <cfRule type="cellIs" dxfId="39" priority="547" operator="equal">
      <formula>"Finished"</formula>
    </cfRule>
  </conditionalFormatting>
  <conditionalFormatting sqref="G39">
    <cfRule type="iconSet" priority="551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40">
    <cfRule type="expression" dxfId="38" priority="540">
      <formula>#REF!="0"</formula>
    </cfRule>
  </conditionalFormatting>
  <conditionalFormatting sqref="J40">
    <cfRule type="cellIs" dxfId="37" priority="536" stopIfTrue="1" operator="equal">
      <formula>"Not Started"</formula>
    </cfRule>
    <cfRule type="cellIs" dxfId="36" priority="537" stopIfTrue="1" operator="equal">
      <formula>"In Progress"</formula>
    </cfRule>
    <cfRule type="cellIs" dxfId="35" priority="538" operator="equal">
      <formula>"Delay"</formula>
    </cfRule>
    <cfRule type="cellIs" dxfId="34" priority="539" operator="equal">
      <formula>"Finished"</formula>
    </cfRule>
  </conditionalFormatting>
  <conditionalFormatting sqref="G40">
    <cfRule type="iconSet" priority="543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42:I42 H41">
    <cfRule type="expression" dxfId="33" priority="532">
      <formula>#REF!="0"</formula>
    </cfRule>
  </conditionalFormatting>
  <conditionalFormatting sqref="J41:J42">
    <cfRule type="cellIs" dxfId="32" priority="528" stopIfTrue="1" operator="equal">
      <formula>"Not Started"</formula>
    </cfRule>
    <cfRule type="cellIs" dxfId="31" priority="529" stopIfTrue="1" operator="equal">
      <formula>"In Progress"</formula>
    </cfRule>
    <cfRule type="cellIs" dxfId="30" priority="530" operator="equal">
      <formula>"Delay"</formula>
    </cfRule>
    <cfRule type="cellIs" dxfId="29" priority="531" operator="equal">
      <formula>"Finished"</formula>
    </cfRule>
  </conditionalFormatting>
  <conditionalFormatting sqref="G41:G42">
    <cfRule type="iconSet" priority="53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E21">
    <cfRule type="expression" dxfId="28" priority="230">
      <formula>#REF!="0"</formula>
    </cfRule>
  </conditionalFormatting>
  <conditionalFormatting sqref="K10:BK10 K12:BK42">
    <cfRule type="expression" dxfId="27" priority="3550">
      <formula>AND(K$8&gt;=$D10,K$8&lt;=$I10)</formula>
    </cfRule>
    <cfRule type="expression" dxfId="26" priority="3551">
      <formula>AND(K$8&gt;=$D10,K$8&lt;=$F10)</formula>
    </cfRule>
  </conditionalFormatting>
  <conditionalFormatting sqref="J31:J32">
    <cfRule type="cellIs" dxfId="25" priority="222" stopIfTrue="1" operator="equal">
      <formula>"Not Started"</formula>
    </cfRule>
    <cfRule type="cellIs" dxfId="24" priority="223" stopIfTrue="1" operator="equal">
      <formula>"In Progress"</formula>
    </cfRule>
    <cfRule type="cellIs" dxfId="23" priority="224" operator="equal">
      <formula>"Delay"</formula>
    </cfRule>
    <cfRule type="cellIs" dxfId="22" priority="225" operator="equal">
      <formula>"Finished"</formula>
    </cfRule>
  </conditionalFormatting>
  <conditionalFormatting sqref="G31:G32">
    <cfRule type="iconSet" priority="221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17:J18">
    <cfRule type="cellIs" dxfId="21" priority="215" stopIfTrue="1" operator="equal">
      <formula>"Not Started"</formula>
    </cfRule>
    <cfRule type="cellIs" dxfId="20" priority="216" stopIfTrue="1" operator="equal">
      <formula>"In Progress"</formula>
    </cfRule>
    <cfRule type="cellIs" dxfId="19" priority="217" operator="equal">
      <formula>"Delay"</formula>
    </cfRule>
    <cfRule type="cellIs" dxfId="18" priority="218" operator="equal">
      <formula>"Finished"</formula>
    </cfRule>
  </conditionalFormatting>
  <conditionalFormatting sqref="H17:H18">
    <cfRule type="expression" dxfId="17" priority="214">
      <formula>#REF!="0"</formula>
    </cfRule>
  </conditionalFormatting>
  <conditionalFormatting sqref="J24:J25">
    <cfRule type="cellIs" dxfId="16" priority="207" stopIfTrue="1" operator="equal">
      <formula>"Not Started"</formula>
    </cfRule>
    <cfRule type="cellIs" dxfId="15" priority="208" stopIfTrue="1" operator="equal">
      <formula>"In Progress"</formula>
    </cfRule>
    <cfRule type="cellIs" dxfId="14" priority="209" operator="equal">
      <formula>"Delay"</formula>
    </cfRule>
    <cfRule type="cellIs" dxfId="13" priority="210" operator="equal">
      <formula>"Finished"</formula>
    </cfRule>
  </conditionalFormatting>
  <conditionalFormatting sqref="H25:I25 H24">
    <cfRule type="expression" dxfId="12" priority="206">
      <formula>#REF!="0"</formula>
    </cfRule>
  </conditionalFormatting>
  <conditionalFormatting sqref="G24:G25">
    <cfRule type="iconSet" priority="20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27">
    <cfRule type="cellIs" dxfId="11" priority="157" stopIfTrue="1" operator="equal">
      <formula>"Not Started"</formula>
    </cfRule>
    <cfRule type="cellIs" dxfId="10" priority="158" stopIfTrue="1" operator="equal">
      <formula>"In Progress"</formula>
    </cfRule>
    <cfRule type="cellIs" dxfId="9" priority="159" operator="equal">
      <formula>"Delay"</formula>
    </cfRule>
    <cfRule type="cellIs" dxfId="8" priority="160" operator="equal">
      <formula>"Finished"</formula>
    </cfRule>
  </conditionalFormatting>
  <conditionalFormatting sqref="H27:I27">
    <cfRule type="expression" dxfId="7" priority="156">
      <formula>#REF!="0"</formula>
    </cfRule>
  </conditionalFormatting>
  <conditionalFormatting sqref="G27">
    <cfRule type="iconSet" priority="15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11">
    <cfRule type="cellIs" dxfId="6" priority="149" stopIfTrue="1" operator="equal">
      <formula>"Not Started"</formula>
    </cfRule>
    <cfRule type="cellIs" dxfId="5" priority="150" stopIfTrue="1" operator="equal">
      <formula>"In Progress"</formula>
    </cfRule>
    <cfRule type="cellIs" dxfId="4" priority="151" operator="equal">
      <formula>"Delay"</formula>
    </cfRule>
    <cfRule type="cellIs" dxfId="3" priority="152" operator="equal">
      <formula>"Finished"</formula>
    </cfRule>
  </conditionalFormatting>
  <conditionalFormatting sqref="H11:I11">
    <cfRule type="expression" dxfId="2" priority="148">
      <formula>#REF!="0"</formula>
    </cfRule>
  </conditionalFormatting>
  <conditionalFormatting sqref="G11">
    <cfRule type="iconSet" priority="147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K11:BK11">
    <cfRule type="expression" dxfId="1" priority="153">
      <formula>AND(K$8&gt;=$D11,K$8&lt;=$I11)</formula>
    </cfRule>
    <cfRule type="expression" dxfId="0" priority="154">
      <formula>AND(K$8&gt;=$D11,K$8&lt;=$F11)</formula>
    </cfRule>
  </conditionalFormatting>
  <conditionalFormatting sqref="G17:G18">
    <cfRule type="iconSet" priority="3567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F25">
    <cfRule type="iconSet" priority="8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F32">
    <cfRule type="iconSet" priority="7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F37">
    <cfRule type="iconSet" priority="6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F42">
    <cfRule type="iconSet" priority="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8">
    <cfRule type="iconSet" priority="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3">
    <cfRule type="iconSet" priority="3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8">
    <cfRule type="iconSet" priority="2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9">
    <cfRule type="iconSet" priority="1">
      <iconSet iconSet="4TrafficLights">
        <cfvo type="percent" val="0"/>
        <cfvo type="formula" val="1%"/>
        <cfvo type="formula" val="50%"/>
        <cfvo type="formula" val="100%"/>
      </iconSet>
    </cfRule>
  </conditionalFormatting>
  <pageMargins left="0.55000000000000004" right="0.28000000000000003" top="0.36000000000000004" bottom="0.75000000000000011" header="0" footer="0.30000000000000004"/>
  <pageSetup paperSize="9" scale="62" fitToHeight="0" orientation="landscape"/>
  <headerFooter>
    <oddFooter>&amp;L&amp;"Lucida Grande,Regular"&amp;9&amp;K000000&amp;F-&amp;A&amp;C&amp;"Lucida Grande,Regular"&amp;9&amp;K000000&amp;D-&amp;T&amp;R&amp;"Lucida Grande,Regular"&amp;9&amp;K000000&amp;P / &amp;N</oddFooter>
  </headerFooter>
  <ignoredErrors>
    <ignoredError sqref="F19" formula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O41"/>
  <sheetViews>
    <sheetView zoomScale="80" zoomScaleNormal="80" workbookViewId="0">
      <selection sqref="A1:XFD1048576"/>
    </sheetView>
  </sheetViews>
  <sheetFormatPr defaultColWidth="11.25" defaultRowHeight="15.4" customHeight="1"/>
  <sheetData>
    <row r="4" spans="1:1" s="83" customFormat="1" ht="26.25">
      <c r="A4" s="82"/>
    </row>
    <row r="5" spans="1:1" s="83" customFormat="1" ht="26.25">
      <c r="A5" s="84"/>
    </row>
    <row r="6" spans="1:1" ht="16.5"/>
    <row r="7" spans="1:1" ht="16.5"/>
    <row r="8" spans="1:1" ht="16.5"/>
    <row r="9" spans="1:1" ht="16.5"/>
    <row r="10" spans="1:1" ht="16.5"/>
    <row r="11" spans="1:1" ht="16.5"/>
    <row r="12" spans="1:1" ht="16.5"/>
    <row r="13" spans="1:1" ht="16.5"/>
    <row r="14" spans="1:1" ht="16.5"/>
    <row r="15" spans="1:1" ht="16.5"/>
    <row r="16" spans="1:1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spans="1:15" ht="16.5"/>
    <row r="34" spans="1:15" ht="16.5"/>
    <row r="35" spans="1:15" ht="16.5"/>
    <row r="36" spans="1:15" ht="16.5"/>
    <row r="37" spans="1:15" ht="16.5"/>
    <row r="38" spans="1:15" ht="16.5"/>
    <row r="39" spans="1:15" ht="16.5"/>
    <row r="40" spans="1:15" s="83" customFormat="1" ht="26.25">
      <c r="A40" s="86" t="s">
        <v>23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2"/>
      <c r="N40" s="82"/>
      <c r="O40" s="82"/>
    </row>
    <row r="41" spans="1:15" s="83" customFormat="1" ht="26.25">
      <c r="A41" s="87" t="s">
        <v>24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5"/>
      <c r="N41" s="85"/>
      <c r="O41" s="85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GANTT</vt:lpstr>
      <vt:lpstr>Copyright-2</vt:lpstr>
      <vt:lpstr>GANTT!Print_Titles</vt:lpstr>
    </vt:vector>
  </TitlesOfParts>
  <Company>Buetler Keystone Consulting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with Projects and Subprojects by week with progress</dc:title>
  <dc:creator>Buetler Daniel</dc:creator>
  <cp:lastModifiedBy>DELL</cp:lastModifiedBy>
  <cp:lastPrinted>2016-05-29T16:43:31Z</cp:lastPrinted>
  <dcterms:created xsi:type="dcterms:W3CDTF">2010-10-27T02:08:38Z</dcterms:created>
  <dcterms:modified xsi:type="dcterms:W3CDTF">2022-06-29T12:12:06Z</dcterms:modified>
</cp:coreProperties>
</file>