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autoCompressPictures="0"/>
  <bookViews>
    <workbookView xWindow="-105" yWindow="-105" windowWidth="20730" windowHeight="11760" activeTab="3"/>
  </bookViews>
  <sheets>
    <sheet name="Budget" sheetId="3" r:id="rId1"/>
    <sheet name="Analytics" sheetId="5" r:id="rId2"/>
    <sheet name="Income" sheetId="6" r:id="rId3"/>
    <sheet name="Spending" sheetId="7" r:id="rId4"/>
    <sheet name="Copyright-2" sheetId="9" state="hidden" r:id="rId5"/>
  </sheets>
  <definedNames>
    <definedName name="_xlnm._FilterDatabase" localSheetId="2" hidden="1">Income!$B$13:$E$13</definedName>
    <definedName name="_xlnm._FilterDatabase" localSheetId="3" hidden="1">Spending!$B$13:$E$13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41731.5224074074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tem">#REF!</definedName>
    <definedName name="_xlnm.Print_Area" localSheetId="1">Analytics!$B$2:$J$43</definedName>
    <definedName name="_xlnm.Print_Area" localSheetId="0">Budget!$B$2:$F$40</definedName>
    <definedName name="_xlnm.Print_Area" localSheetId="2">Income!$B$12:$F$23</definedName>
    <definedName name="_xlnm.Print_Area" localSheetId="3">Spending!$B$12:$F$25</definedName>
  </definedNames>
  <calcPr calcId="124519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5"/>
  <c r="H7"/>
  <c r="H8"/>
  <c r="F6" i="3"/>
  <c r="I22" i="5"/>
  <c r="G19"/>
  <c r="I19"/>
  <c r="G18"/>
  <c r="I18"/>
  <c r="C7"/>
  <c r="B2"/>
  <c r="H10"/>
  <c r="B18"/>
  <c r="D18"/>
  <c r="G20"/>
  <c r="G21"/>
  <c r="G22"/>
  <c r="H22"/>
  <c r="G23"/>
  <c r="G24"/>
  <c r="G25"/>
  <c r="I25"/>
  <c r="G26"/>
  <c r="G27"/>
  <c r="I27"/>
  <c r="G28"/>
  <c r="I28"/>
  <c r="G29"/>
  <c r="I29"/>
  <c r="G30"/>
  <c r="I30"/>
  <c r="G31"/>
  <c r="I31"/>
  <c r="G32"/>
  <c r="I32"/>
  <c r="G33"/>
  <c r="I33"/>
  <c r="G34"/>
  <c r="G35"/>
  <c r="I35"/>
  <c r="G36"/>
  <c r="G37"/>
  <c r="G38"/>
  <c r="G39"/>
  <c r="G40"/>
  <c r="G41"/>
  <c r="G42"/>
  <c r="I42"/>
  <c r="H41"/>
  <c r="I41"/>
  <c r="H24"/>
  <c r="I24"/>
  <c r="H23"/>
  <c r="I23"/>
  <c r="H26"/>
  <c r="I26"/>
  <c r="H21"/>
  <c r="I21"/>
  <c r="H37"/>
  <c r="I37"/>
  <c r="H36"/>
  <c r="I36"/>
  <c r="H20"/>
  <c r="I20"/>
  <c r="H34"/>
  <c r="I34"/>
  <c r="H40"/>
  <c r="I40"/>
  <c r="H39"/>
  <c r="I39"/>
  <c r="H38"/>
  <c r="I38"/>
  <c r="H33"/>
  <c r="J33"/>
  <c r="J22"/>
  <c r="H18"/>
  <c r="H25"/>
  <c r="J25"/>
  <c r="H27"/>
  <c r="J27"/>
  <c r="H28"/>
  <c r="J28"/>
  <c r="H32"/>
  <c r="J32"/>
  <c r="H19"/>
  <c r="J19"/>
  <c r="C18"/>
  <c r="H42"/>
  <c r="J42"/>
  <c r="H35"/>
  <c r="J35"/>
  <c r="H31"/>
  <c r="J31"/>
  <c r="H30"/>
  <c r="J30"/>
  <c r="H29"/>
  <c r="J29"/>
  <c r="J24"/>
  <c r="J36"/>
  <c r="J26"/>
  <c r="J21"/>
  <c r="J41"/>
  <c r="J20"/>
  <c r="J23"/>
  <c r="J37"/>
  <c r="J40"/>
  <c r="J34"/>
  <c r="J38"/>
  <c r="J39"/>
  <c r="J18"/>
  <c r="H43"/>
  <c r="E18"/>
  <c r="I43"/>
  <c r="C10"/>
  <c r="J43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E12" i="7"/>
  <c r="C9"/>
  <c r="E8"/>
  <c r="C8"/>
  <c r="C7"/>
  <c r="B2"/>
  <c r="C9" i="6"/>
  <c r="C8"/>
  <c r="C7"/>
  <c r="E12"/>
  <c r="E8"/>
  <c r="B2"/>
  <c r="C39" i="3"/>
  <c r="F39"/>
  <c r="F12"/>
  <c r="F9"/>
  <c r="F10"/>
  <c r="F8"/>
  <c r="D10" i="5"/>
  <c r="C25"/>
  <c r="D25"/>
  <c r="C24"/>
  <c r="D24"/>
  <c r="D32"/>
  <c r="C32"/>
  <c r="C27"/>
  <c r="D27"/>
  <c r="C39"/>
  <c r="D39"/>
  <c r="C23"/>
  <c r="D23"/>
  <c r="C29"/>
  <c r="D29"/>
  <c r="C42"/>
  <c r="D42"/>
  <c r="D38"/>
  <c r="C38"/>
  <c r="C37"/>
  <c r="D37"/>
  <c r="D21"/>
  <c r="C21"/>
  <c r="C28"/>
  <c r="D28"/>
  <c r="D40"/>
  <c r="C40"/>
  <c r="C36"/>
  <c r="D36"/>
  <c r="D20"/>
  <c r="C20"/>
  <c r="D31"/>
  <c r="C31"/>
  <c r="C41"/>
  <c r="D41"/>
  <c r="D22"/>
  <c r="C22"/>
  <c r="D35"/>
  <c r="C35"/>
  <c r="D19"/>
  <c r="C19"/>
  <c r="D30"/>
  <c r="C30"/>
  <c r="C26"/>
  <c r="D26"/>
  <c r="D34"/>
  <c r="C34"/>
  <c r="D33"/>
  <c r="C33"/>
  <c r="E7" i="6"/>
  <c r="E9"/>
  <c r="E7" i="7"/>
  <c r="E9"/>
  <c r="C12" i="3"/>
  <c r="B40"/>
  <c r="C40"/>
  <c r="C43" i="5"/>
  <c r="D43"/>
  <c r="C11"/>
  <c r="E34"/>
  <c r="E40"/>
  <c r="E33"/>
  <c r="E20"/>
  <c r="E31"/>
  <c r="E35"/>
  <c r="E32"/>
  <c r="E19"/>
  <c r="E21"/>
  <c r="E37"/>
  <c r="E24"/>
  <c r="E41"/>
  <c r="E25"/>
  <c r="E26"/>
  <c r="E42"/>
  <c r="E30"/>
  <c r="E39"/>
  <c r="E28"/>
  <c r="E27"/>
  <c r="E29"/>
  <c r="E23"/>
  <c r="E22"/>
  <c r="E36"/>
  <c r="E38"/>
  <c r="C12"/>
  <c r="H11"/>
  <c r="H12"/>
  <c r="D11"/>
  <c r="E43"/>
  <c r="D12"/>
</calcChain>
</file>

<file path=xl/sharedStrings.xml><?xml version="1.0" encoding="utf-8"?>
<sst xmlns="http://schemas.openxmlformats.org/spreadsheetml/2006/main" count="133" uniqueCount="84">
  <si>
    <t>Salary</t>
  </si>
  <si>
    <t>Other Income</t>
  </si>
  <si>
    <t>Amount</t>
  </si>
  <si>
    <t>Rent</t>
  </si>
  <si>
    <t>Electricity</t>
  </si>
  <si>
    <t>Phone</t>
  </si>
  <si>
    <t>Internet</t>
  </si>
  <si>
    <t>Fuel</t>
  </si>
  <si>
    <t>Groceries</t>
  </si>
  <si>
    <t>Clothing</t>
  </si>
  <si>
    <t>Cleaning</t>
  </si>
  <si>
    <t>Dining/Eating Out</t>
  </si>
  <si>
    <t>Pet Food</t>
  </si>
  <si>
    <t>Gas</t>
  </si>
  <si>
    <t>Water</t>
  </si>
  <si>
    <t>Donations</t>
  </si>
  <si>
    <t>Miscellaneous</t>
  </si>
  <si>
    <t>Cable</t>
  </si>
  <si>
    <t>Trash</t>
  </si>
  <si>
    <t>Source</t>
  </si>
  <si>
    <t>Date</t>
  </si>
  <si>
    <t>Budget</t>
  </si>
  <si>
    <t>Category</t>
  </si>
  <si>
    <t>Transportation</t>
  </si>
  <si>
    <t>insert additional lines above this row</t>
  </si>
  <si>
    <t>SubTotal</t>
  </si>
  <si>
    <t>Legend</t>
  </si>
  <si>
    <t>Blue = Inputs</t>
  </si>
  <si>
    <t>Black/Red = Calculations</t>
  </si>
  <si>
    <t>Saving Goal</t>
  </si>
  <si>
    <t>My Money Goal Tracker</t>
  </si>
  <si>
    <t>Start Date</t>
  </si>
  <si>
    <t>End Date</t>
  </si>
  <si>
    <t>% of Income</t>
  </si>
  <si>
    <t>Total Days</t>
  </si>
  <si>
    <t>Total</t>
  </si>
  <si>
    <t>INCOME FOR</t>
  </si>
  <si>
    <t>Income</t>
  </si>
  <si>
    <t>Description</t>
  </si>
  <si>
    <t>Difference</t>
  </si>
  <si>
    <t>Between</t>
  </si>
  <si>
    <t>And</t>
  </si>
  <si>
    <t>Last Entry</t>
  </si>
  <si>
    <t>Actual Spend</t>
  </si>
  <si>
    <t>Actual Income</t>
  </si>
  <si>
    <t>Spent</t>
  </si>
  <si>
    <t>Remaining</t>
  </si>
  <si>
    <t>Missing</t>
  </si>
  <si>
    <t>Analytic</t>
  </si>
  <si>
    <t>Today</t>
  </si>
  <si>
    <t>Days Let</t>
  </si>
  <si>
    <t>Savings so far</t>
  </si>
  <si>
    <t>Savings needed per day</t>
  </si>
  <si>
    <t>Left until Goal</t>
  </si>
  <si>
    <t>of Budget</t>
  </si>
  <si>
    <t>of Goal</t>
  </si>
  <si>
    <t>Side Project</t>
  </si>
  <si>
    <t>EXPENSES FOR</t>
  </si>
  <si>
    <t>Adjustment needed</t>
  </si>
  <si>
    <t>% of Expenses</t>
  </si>
  <si>
    <t>Savings Goal</t>
  </si>
  <si>
    <t>Education</t>
  </si>
  <si>
    <t>Health and Beauty</t>
  </si>
  <si>
    <t>Entertainement</t>
  </si>
  <si>
    <t>Gadgets</t>
  </si>
  <si>
    <t>Gifts</t>
  </si>
  <si>
    <t>Subscriptions</t>
  </si>
  <si>
    <t>Gym</t>
  </si>
  <si>
    <t>Medicine</t>
  </si>
  <si>
    <t>and</t>
  </si>
  <si>
    <t>Expenses</t>
  </si>
  <si>
    <t>July Rent</t>
  </si>
  <si>
    <t>Gas Q2</t>
  </si>
  <si>
    <t>Water Q2</t>
  </si>
  <si>
    <t>Netflix</t>
  </si>
  <si>
    <t>Interest from stocks</t>
  </si>
  <si>
    <t>Salary June</t>
  </si>
  <si>
    <t>Mobile Helen</t>
  </si>
  <si>
    <t>Mobile John</t>
  </si>
  <si>
    <t>Mobile Justin</t>
  </si>
  <si>
    <t>WallMart</t>
  </si>
  <si>
    <t>Target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</si>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</sst>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409]mmmm\ d\,\ yyyy;@"/>
    <numFmt numFmtId="165" formatCode="[$-409]d\-mmm\-yy;@"/>
    <numFmt numFmtId="166" formatCode="#,##0.00_ ;[Red]\-#,##0.00\ "/>
    <numFmt numFmtId="167" formatCode="#,##0.00;[Red]#,##0.00"/>
    <numFmt numFmtId="168" formatCode="dd\ mmmm\ yyyy\ \(dddd\)"/>
    <numFmt numFmtId="169" formatCode="#,##0.00_ ;\-#,##0.00\ "/>
  </numFmts>
  <fonts count="4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4"/>
      <name val="Tahoma"/>
      <family val="2"/>
    </font>
    <font>
      <b/>
      <sz val="16"/>
      <color rgb="FF0070C0"/>
      <name val="Tahoma"/>
      <family val="2"/>
    </font>
    <font>
      <b/>
      <sz val="18"/>
      <color theme="1"/>
      <name val="Tahoma"/>
      <family val="2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1"/>
      <name val="Tahoma"/>
      <family val="2"/>
    </font>
    <font>
      <sz val="14"/>
      <color rgb="FF00B050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Calibri Light"/>
      <family val="2"/>
      <scheme val="major"/>
    </font>
    <font>
      <b/>
      <sz val="14"/>
      <color theme="0"/>
      <name val="Tahoma"/>
      <family val="2"/>
    </font>
    <font>
      <b/>
      <sz val="16"/>
      <color theme="0" tint="-0.499984740745262"/>
      <name val="Tahoma"/>
      <family val="2"/>
    </font>
    <font>
      <b/>
      <sz val="16"/>
      <color rgb="FFC00000"/>
      <name val="Tahoma"/>
      <family val="2"/>
    </font>
    <font>
      <b/>
      <sz val="16"/>
      <color rgb="FF00B050"/>
      <name val="Tahoma"/>
      <family val="2"/>
    </font>
    <font>
      <b/>
      <sz val="16"/>
      <color theme="5" tint="-0.249977111117893"/>
      <name val="Tahoma"/>
      <family val="2"/>
    </font>
    <font>
      <b/>
      <sz val="14"/>
      <color rgb="FFC00000"/>
      <name val="Calibri"/>
      <family val="2"/>
      <scheme val="minor"/>
    </font>
    <font>
      <b/>
      <sz val="14"/>
      <color rgb="FFC00000"/>
      <name val="Tahoma"/>
      <family val="2"/>
    </font>
    <font>
      <sz val="14"/>
      <name val="Tahoma"/>
      <family val="2"/>
    </font>
    <font>
      <sz val="14"/>
      <color rgb="FFC00000"/>
      <name val="Tahoma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double">
        <color theme="9"/>
      </top>
      <bottom style="thin">
        <color theme="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9"/>
      </left>
      <right/>
      <top style="double">
        <color theme="9"/>
      </top>
      <bottom style="thick">
        <color theme="9"/>
      </bottom>
      <diagonal/>
    </border>
    <border>
      <left/>
      <right/>
      <top/>
      <bottom style="double">
        <color theme="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7">
    <xf numFmtId="0" fontId="0" fillId="0" borderId="0" xfId="0"/>
    <xf numFmtId="0" fontId="9" fillId="4" borderId="0" xfId="0" applyFont="1" applyFill="1" applyBorder="1" applyAlignment="1">
      <alignment horizontal="left" vertical="top"/>
    </xf>
    <xf numFmtId="4" fontId="8" fillId="4" borderId="0" xfId="0" applyNumberFormat="1" applyFont="1" applyFill="1" applyBorder="1" applyAlignment="1">
      <alignment horizontal="left" vertical="top"/>
    </xf>
    <xf numFmtId="4" fontId="9" fillId="4" borderId="0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8" fillId="0" borderId="0" xfId="0" applyFont="1"/>
    <xf numFmtId="0" fontId="1" fillId="0" borderId="0" xfId="0" applyFont="1"/>
    <xf numFmtId="0" fontId="13" fillId="0" borderId="0" xfId="0" applyFont="1" applyBorder="1"/>
    <xf numFmtId="0" fontId="16" fillId="0" borderId="0" xfId="0" applyFont="1" applyFill="1" applyBorder="1" applyAlignment="1" applyProtection="1">
      <alignment vertical="center"/>
      <protection locked="0"/>
    </xf>
    <xf numFmtId="168" fontId="5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/>
    <xf numFmtId="168" fontId="8" fillId="0" borderId="0" xfId="0" applyNumberFormat="1" applyFont="1" applyFill="1" applyBorder="1" applyAlignment="1">
      <alignment horizontal="left" vertical="center" indent="1"/>
    </xf>
    <xf numFmtId="168" fontId="18" fillId="0" borderId="0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6" fontId="10" fillId="0" borderId="0" xfId="2" applyNumberFormat="1" applyFont="1" applyFill="1" applyBorder="1" applyAlignment="1" applyProtection="1">
      <alignment horizontal="right" vertical="center" indent="1"/>
    </xf>
    <xf numFmtId="168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166" fontId="11" fillId="0" borderId="4" xfId="1" applyNumberFormat="1" applyFont="1" applyFill="1" applyBorder="1" applyAlignment="1">
      <alignment horizontal="right" vertical="center" indent="1"/>
    </xf>
    <xf numFmtId="0" fontId="8" fillId="0" borderId="9" xfId="0" applyFont="1" applyFill="1" applyBorder="1" applyAlignment="1">
      <alignment horizontal="left" vertical="center" indent="1"/>
    </xf>
    <xf numFmtId="168" fontId="19" fillId="0" borderId="0" xfId="0" applyNumberFormat="1" applyFont="1" applyFill="1" applyBorder="1" applyAlignment="1">
      <alignment horizontal="left" vertical="center" indent="1"/>
    </xf>
    <xf numFmtId="0" fontId="0" fillId="0" borderId="0" xfId="0" applyFill="1"/>
    <xf numFmtId="0" fontId="4" fillId="0" borderId="0" xfId="0" applyFont="1" applyFill="1"/>
    <xf numFmtId="0" fontId="0" fillId="0" borderId="0" xfId="0" applyFill="1" applyBorder="1" applyAlignment="1">
      <alignment horizontal="left" vertical="center" indent="1"/>
    </xf>
    <xf numFmtId="166" fontId="11" fillId="0" borderId="0" xfId="1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6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indent="1"/>
    </xf>
    <xf numFmtId="166" fontId="9" fillId="0" borderId="0" xfId="0" applyNumberFormat="1" applyFont="1" applyFill="1" applyBorder="1" applyAlignment="1">
      <alignment horizontal="right" vertical="center" indent="1"/>
    </xf>
    <xf numFmtId="0" fontId="9" fillId="3" borderId="1" xfId="0" applyFont="1" applyFill="1" applyBorder="1" applyAlignment="1">
      <alignment horizontal="left" vertical="center" indent="1"/>
    </xf>
    <xf numFmtId="0" fontId="14" fillId="0" borderId="0" xfId="0" applyFont="1" applyFill="1"/>
    <xf numFmtId="0" fontId="17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168" fontId="8" fillId="0" borderId="6" xfId="0" applyNumberFormat="1" applyFont="1" applyFill="1" applyBorder="1" applyAlignment="1">
      <alignment horizontal="left" vertical="center" indent="1"/>
    </xf>
    <xf numFmtId="168" fontId="22" fillId="0" borderId="5" xfId="0" applyNumberFormat="1" applyFont="1" applyFill="1" applyBorder="1" applyAlignment="1">
      <alignment horizontal="left" vertical="center" indent="1"/>
    </xf>
    <xf numFmtId="168" fontId="22" fillId="0" borderId="5" xfId="0" applyNumberFormat="1" applyFont="1" applyFill="1" applyBorder="1" applyAlignment="1">
      <alignment horizontal="left" vertical="center"/>
    </xf>
    <xf numFmtId="168" fontId="8" fillId="0" borderId="5" xfId="0" applyNumberFormat="1" applyFont="1" applyFill="1" applyBorder="1" applyAlignment="1">
      <alignment horizontal="left" vertical="center" indent="1"/>
    </xf>
    <xf numFmtId="0" fontId="8" fillId="0" borderId="7" xfId="0" applyNumberFormat="1" applyFont="1" applyFill="1" applyBorder="1" applyAlignment="1">
      <alignment horizontal="right" vertical="center" indent="1"/>
    </xf>
    <xf numFmtId="168" fontId="8" fillId="0" borderId="3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left" vertical="center" indent="1"/>
    </xf>
    <xf numFmtId="168" fontId="13" fillId="0" borderId="9" xfId="0" applyNumberFormat="1" applyFont="1" applyFill="1" applyBorder="1" applyAlignment="1">
      <alignment horizontal="left" vertical="center" indent="1"/>
    </xf>
    <xf numFmtId="169" fontId="9" fillId="3" borderId="11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 indent="1"/>
    </xf>
    <xf numFmtId="9" fontId="8" fillId="0" borderId="4" xfId="2" applyNumberFormat="1" applyFont="1" applyFill="1" applyBorder="1" applyAlignment="1">
      <alignment horizontal="right" vertical="center" indent="1"/>
    </xf>
    <xf numFmtId="9" fontId="11" fillId="0" borderId="10" xfId="2" applyNumberFormat="1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left" vertical="top"/>
    </xf>
    <xf numFmtId="165" fontId="7" fillId="0" borderId="2" xfId="0" applyNumberFormat="1" applyFont="1" applyBorder="1" applyAlignment="1">
      <alignment horizontal="left" vertical="top"/>
    </xf>
    <xf numFmtId="4" fontId="9" fillId="0" borderId="0" xfId="1" applyNumberFormat="1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Fill="1"/>
    <xf numFmtId="0" fontId="13" fillId="0" borderId="0" xfId="0" applyFont="1" applyFill="1" applyBorder="1"/>
    <xf numFmtId="0" fontId="1" fillId="0" borderId="0" xfId="0" applyFont="1" applyFill="1"/>
    <xf numFmtId="0" fontId="0" fillId="0" borderId="0" xfId="0" applyFill="1" applyBorder="1" applyAlignment="1"/>
    <xf numFmtId="0" fontId="17" fillId="0" borderId="0" xfId="0" applyFont="1" applyFill="1"/>
    <xf numFmtId="0" fontId="0" fillId="5" borderId="0" xfId="0" applyFill="1"/>
    <xf numFmtId="0" fontId="23" fillId="0" borderId="6" xfId="0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left" indent="4"/>
    </xf>
    <xf numFmtId="49" fontId="0" fillId="0" borderId="5" xfId="0" applyNumberFormat="1" applyFill="1" applyBorder="1"/>
    <xf numFmtId="0" fontId="0" fillId="0" borderId="5" xfId="0" applyFill="1" applyBorder="1"/>
    <xf numFmtId="0" fontId="0" fillId="0" borderId="7" xfId="0" applyFill="1" applyBorder="1"/>
    <xf numFmtId="0" fontId="24" fillId="0" borderId="3" xfId="0" applyFont="1" applyFill="1" applyBorder="1" applyAlignment="1">
      <alignment horizontal="left" indent="4"/>
    </xf>
    <xf numFmtId="0" fontId="24" fillId="0" borderId="8" xfId="0" applyFont="1" applyFill="1" applyBorder="1" applyAlignment="1">
      <alignment horizontal="left" indent="4"/>
    </xf>
    <xf numFmtId="168" fontId="8" fillId="0" borderId="9" xfId="0" applyNumberFormat="1" applyFont="1" applyFill="1" applyBorder="1" applyAlignment="1">
      <alignment horizontal="left" vertical="center" indent="1"/>
    </xf>
    <xf numFmtId="0" fontId="25" fillId="0" borderId="9" xfId="0" applyFont="1" applyFill="1" applyBorder="1" applyAlignment="1">
      <alignment horizontal="left" vertical="center" indent="13"/>
    </xf>
    <xf numFmtId="166" fontId="25" fillId="0" borderId="10" xfId="0" applyNumberFormat="1" applyFont="1" applyFill="1" applyBorder="1" applyAlignment="1">
      <alignment horizontal="right" vertical="center" inden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8" fontId="24" fillId="0" borderId="0" xfId="0" applyNumberFormat="1" applyFont="1" applyFill="1" applyBorder="1" applyAlignment="1">
      <alignment horizontal="left" vertical="center" indent="1"/>
    </xf>
    <xf numFmtId="166" fontId="24" fillId="0" borderId="4" xfId="0" applyNumberFormat="1" applyFont="1" applyFill="1" applyBorder="1" applyAlignment="1">
      <alignment horizontal="right" vertical="center" indent="1"/>
    </xf>
    <xf numFmtId="0" fontId="23" fillId="4" borderId="0" xfId="0" applyFont="1" applyFill="1"/>
    <xf numFmtId="166" fontId="23" fillId="4" borderId="0" xfId="0" applyNumberFormat="1" applyFont="1" applyFill="1"/>
    <xf numFmtId="0" fontId="26" fillId="3" borderId="1" xfId="0" applyFont="1" applyFill="1" applyBorder="1" applyAlignment="1">
      <alignment horizontal="left" vertical="center" indent="1"/>
    </xf>
    <xf numFmtId="0" fontId="26" fillId="3" borderId="1" xfId="0" applyFont="1" applyFill="1" applyBorder="1" applyAlignment="1">
      <alignment horizontal="right" vertical="center" indent="1"/>
    </xf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168" fontId="31" fillId="0" borderId="3" xfId="0" applyNumberFormat="1" applyFont="1" applyFill="1" applyBorder="1" applyAlignment="1">
      <alignment horizontal="left" vertical="center" indent="1"/>
    </xf>
    <xf numFmtId="168" fontId="32" fillId="0" borderId="0" xfId="0" applyNumberFormat="1" applyFont="1" applyFill="1" applyBorder="1" applyAlignment="1">
      <alignment horizontal="left" vertical="center" indent="1"/>
    </xf>
    <xf numFmtId="0" fontId="8" fillId="0" borderId="6" xfId="0" applyFont="1" applyBorder="1"/>
    <xf numFmtId="0" fontId="8" fillId="0" borderId="5" xfId="0" applyFont="1" applyBorder="1"/>
    <xf numFmtId="0" fontId="8" fillId="0" borderId="7" xfId="0" applyFont="1" applyBorder="1"/>
    <xf numFmtId="0" fontId="24" fillId="0" borderId="3" xfId="0" applyFont="1" applyBorder="1"/>
    <xf numFmtId="0" fontId="24" fillId="0" borderId="0" xfId="0" applyFont="1" applyBorder="1"/>
    <xf numFmtId="168" fontId="32" fillId="0" borderId="4" xfId="0" applyNumberFormat="1" applyFont="1" applyFill="1" applyBorder="1" applyAlignment="1">
      <alignment horizontal="left" vertical="center" indent="1"/>
    </xf>
    <xf numFmtId="0" fontId="24" fillId="0" borderId="4" xfId="0" applyFont="1" applyBorder="1"/>
    <xf numFmtId="166" fontId="24" fillId="0" borderId="0" xfId="0" applyNumberFormat="1" applyFont="1" applyBorder="1"/>
    <xf numFmtId="0" fontId="8" fillId="0" borderId="0" xfId="0" applyFont="1" applyBorder="1"/>
    <xf numFmtId="0" fontId="8" fillId="0" borderId="4" xfId="0" applyFont="1" applyBorder="1"/>
    <xf numFmtId="0" fontId="0" fillId="0" borderId="8" xfId="0" applyBorder="1"/>
    <xf numFmtId="0" fontId="0" fillId="0" borderId="9" xfId="0" applyBorder="1"/>
    <xf numFmtId="0" fontId="8" fillId="0" borderId="9" xfId="0" applyFont="1" applyBorder="1"/>
    <xf numFmtId="0" fontId="8" fillId="0" borderId="10" xfId="0" applyFont="1" applyBorder="1"/>
    <xf numFmtId="9" fontId="24" fillId="0" borderId="0" xfId="2" applyFont="1" applyBorder="1" applyAlignment="1">
      <alignment horizontal="right"/>
    </xf>
    <xf numFmtId="0" fontId="24" fillId="0" borderId="0" xfId="0" applyFont="1" applyBorder="1" applyAlignment="1">
      <alignment horizontal="left" indent="1"/>
    </xf>
    <xf numFmtId="9" fontId="24" fillId="0" borderId="0" xfId="2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vertical="center"/>
    </xf>
    <xf numFmtId="0" fontId="0" fillId="6" borderId="0" xfId="0" applyFill="1"/>
    <xf numFmtId="0" fontId="0" fillId="8" borderId="0" xfId="0" applyFill="1"/>
    <xf numFmtId="0" fontId="33" fillId="0" borderId="0" xfId="1" applyNumberFormat="1" applyFont="1" applyFill="1" applyBorder="1" applyAlignment="1">
      <alignment horizontal="left" vertical="top" indent="1"/>
    </xf>
    <xf numFmtId="0" fontId="9" fillId="9" borderId="0" xfId="0" applyFont="1" applyFill="1" applyBorder="1" applyAlignment="1">
      <alignment horizontal="left" vertical="top"/>
    </xf>
    <xf numFmtId="4" fontId="8" fillId="9" borderId="0" xfId="0" applyNumberFormat="1" applyFont="1" applyFill="1" applyBorder="1" applyAlignment="1">
      <alignment horizontal="left" vertical="top"/>
    </xf>
    <xf numFmtId="4" fontId="9" fillId="9" borderId="0" xfId="0" applyNumberFormat="1" applyFont="1" applyFill="1" applyBorder="1" applyAlignment="1">
      <alignment horizontal="right" vertical="top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right" vertical="center" indent="1"/>
    </xf>
    <xf numFmtId="0" fontId="0" fillId="10" borderId="0" xfId="0" applyFill="1"/>
    <xf numFmtId="0" fontId="4" fillId="10" borderId="0" xfId="0" applyFont="1" applyFill="1"/>
    <xf numFmtId="0" fontId="26" fillId="7" borderId="1" xfId="0" applyFont="1" applyFill="1" applyBorder="1" applyAlignment="1">
      <alignment horizontal="left" vertical="center" indent="1"/>
    </xf>
    <xf numFmtId="0" fontId="26" fillId="7" borderId="1" xfId="0" applyFont="1" applyFill="1" applyBorder="1" applyAlignment="1">
      <alignment horizontal="right" vertical="center" indent="1"/>
    </xf>
    <xf numFmtId="0" fontId="23" fillId="9" borderId="0" xfId="0" applyFont="1" applyFill="1"/>
    <xf numFmtId="166" fontId="5" fillId="0" borderId="4" xfId="2" applyNumberFormat="1" applyFont="1" applyFill="1" applyBorder="1" applyAlignment="1" applyProtection="1">
      <alignment horizontal="right" vertical="center" indent="1"/>
      <protection locked="0"/>
    </xf>
    <xf numFmtId="0" fontId="15" fillId="0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166" fontId="10" fillId="0" borderId="0" xfId="0" applyNumberFormat="1" applyFont="1" applyFill="1" applyBorder="1" applyAlignment="1" applyProtection="1">
      <alignment horizontal="right" vertical="center" indent="1"/>
      <protection locked="0"/>
    </xf>
    <xf numFmtId="164" fontId="10" fillId="0" borderId="0" xfId="0" applyNumberFormat="1" applyFont="1" applyBorder="1" applyAlignment="1" applyProtection="1">
      <alignment horizontal="left" vertical="center" indent="1"/>
      <protection locked="0"/>
    </xf>
    <xf numFmtId="166" fontId="10" fillId="0" borderId="0" xfId="0" applyNumberFormat="1" applyFont="1" applyBorder="1" applyAlignment="1" applyProtection="1">
      <alignment vertical="center"/>
      <protection locked="0"/>
    </xf>
    <xf numFmtId="164" fontId="10" fillId="0" borderId="0" xfId="0" applyNumberFormat="1" applyFont="1" applyBorder="1" applyAlignment="1" applyProtection="1">
      <alignment horizontal="left" vertical="center" indent="2"/>
      <protection locked="0"/>
    </xf>
    <xf numFmtId="164" fontId="10" fillId="0" borderId="12" xfId="0" applyNumberFormat="1" applyFont="1" applyBorder="1" applyAlignment="1" applyProtection="1">
      <alignment horizontal="left" vertical="center" indent="2"/>
      <protection locked="0"/>
    </xf>
    <xf numFmtId="166" fontId="8" fillId="0" borderId="0" xfId="0" applyNumberFormat="1" applyFont="1" applyBorder="1" applyAlignment="1" applyProtection="1">
      <alignment vertical="center"/>
      <protection locked="0"/>
    </xf>
    <xf numFmtId="164" fontId="10" fillId="11" borderId="0" xfId="0" applyNumberFormat="1" applyFont="1" applyFill="1" applyAlignment="1" applyProtection="1">
      <alignment horizontal="left" vertical="center" indent="1"/>
      <protection locked="0"/>
    </xf>
    <xf numFmtId="166" fontId="10" fillId="11" borderId="0" xfId="0" applyNumberFormat="1" applyFont="1" applyFill="1" applyAlignment="1" applyProtection="1">
      <alignment vertical="center"/>
      <protection locked="0"/>
    </xf>
    <xf numFmtId="0" fontId="35" fillId="0" borderId="0" xfId="0" applyFont="1"/>
    <xf numFmtId="0" fontId="36" fillId="0" borderId="0" xfId="0" applyFont="1"/>
    <xf numFmtId="0" fontId="38" fillId="0" borderId="0" xfId="3" applyFont="1"/>
    <xf numFmtId="0" fontId="35" fillId="0" borderId="0" xfId="0" applyFont="1" applyAlignment="1"/>
    <xf numFmtId="0" fontId="39" fillId="0" borderId="0" xfId="3" applyFont="1" applyAlignment="1"/>
    <xf numFmtId="168" fontId="20" fillId="0" borderId="3" xfId="0" applyNumberFormat="1" applyFont="1" applyFill="1" applyBorder="1" applyAlignment="1" applyProtection="1">
      <alignment horizontal="left" vertical="center" indent="1"/>
      <protection locked="0"/>
    </xf>
    <xf numFmtId="168" fontId="20" fillId="0" borderId="0" xfId="0" applyNumberFormat="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Alignment="1"/>
    <xf numFmtId="168" fontId="33" fillId="0" borderId="0" xfId="0" applyNumberFormat="1" applyFont="1" applyFill="1" applyBorder="1" applyAlignment="1">
      <alignment horizontal="left" vertical="center" indent="1"/>
    </xf>
    <xf numFmtId="168" fontId="34" fillId="0" borderId="0" xfId="0" applyNumberFormat="1" applyFont="1" applyFill="1" applyBorder="1" applyAlignment="1">
      <alignment horizontal="left" vertical="center" indent="1"/>
    </xf>
    <xf numFmtId="168" fontId="34" fillId="0" borderId="4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top"/>
    </xf>
    <xf numFmtId="0" fontId="35" fillId="0" borderId="0" xfId="0" applyFont="1" applyAlignment="1">
      <alignment horizontal="left"/>
    </xf>
    <xf numFmtId="0" fontId="39" fillId="0" borderId="0" xfId="3" applyFont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95635"/>
      <color rgb="FFFDC3C9"/>
      <color rgb="FFFA6C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Expenses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Analytics!$C$17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Analytics!$B$18:$B$42</c:f>
              <c:strCache>
                <c:ptCount val="25"/>
                <c:pt idx="0">
                  <c:v>Rent</c:v>
                </c:pt>
                <c:pt idx="1">
                  <c:v>Electricity</c:v>
                </c:pt>
                <c:pt idx="2">
                  <c:v>Gas</c:v>
                </c:pt>
                <c:pt idx="3">
                  <c:v>Water</c:v>
                </c:pt>
                <c:pt idx="4">
                  <c:v>Phone</c:v>
                </c:pt>
                <c:pt idx="5">
                  <c:v>Cable</c:v>
                </c:pt>
                <c:pt idx="6">
                  <c:v>Internet</c:v>
                </c:pt>
                <c:pt idx="7">
                  <c:v>Trash</c:v>
                </c:pt>
                <c:pt idx="8">
                  <c:v>Fuel</c:v>
                </c:pt>
                <c:pt idx="9">
                  <c:v>Transportation</c:v>
                </c:pt>
                <c:pt idx="10">
                  <c:v>Groceries</c:v>
                </c:pt>
                <c:pt idx="11">
                  <c:v>Clothing</c:v>
                </c:pt>
                <c:pt idx="12">
                  <c:v>Cleaning</c:v>
                </c:pt>
                <c:pt idx="13">
                  <c:v>Education</c:v>
                </c:pt>
                <c:pt idx="14">
                  <c:v>Dining/Eating Out</c:v>
                </c:pt>
                <c:pt idx="15">
                  <c:v>Health and Beauty</c:v>
                </c:pt>
                <c:pt idx="16">
                  <c:v>Pet Food</c:v>
                </c:pt>
                <c:pt idx="17">
                  <c:v>Donations</c:v>
                </c:pt>
                <c:pt idx="18">
                  <c:v>Entertainement</c:v>
                </c:pt>
                <c:pt idx="19">
                  <c:v>Gadgets</c:v>
                </c:pt>
                <c:pt idx="20">
                  <c:v>Gifts</c:v>
                </c:pt>
                <c:pt idx="21">
                  <c:v>Subscriptions</c:v>
                </c:pt>
                <c:pt idx="22">
                  <c:v>Gym</c:v>
                </c:pt>
                <c:pt idx="23">
                  <c:v>Medicine</c:v>
                </c:pt>
                <c:pt idx="24">
                  <c:v>Miscellaneous</c:v>
                </c:pt>
              </c:strCache>
            </c:strRef>
          </c:cat>
          <c:val>
            <c:numRef>
              <c:f>Analytics!$C$18:$C$42</c:f>
              <c:numCache>
                <c:formatCode>#,##0.00_ ;[Red]\-#,##0.00\ </c:formatCode>
                <c:ptCount val="25"/>
                <c:pt idx="0">
                  <c:v>950</c:v>
                </c:pt>
                <c:pt idx="1">
                  <c:v>37</c:v>
                </c:pt>
                <c:pt idx="2">
                  <c:v>52</c:v>
                </c:pt>
                <c:pt idx="3">
                  <c:v>17</c:v>
                </c:pt>
                <c:pt idx="4">
                  <c:v>150</c:v>
                </c:pt>
                <c:pt idx="5">
                  <c:v>79</c:v>
                </c:pt>
                <c:pt idx="6">
                  <c:v>26</c:v>
                </c:pt>
                <c:pt idx="7">
                  <c:v>12</c:v>
                </c:pt>
                <c:pt idx="8">
                  <c:v>102</c:v>
                </c:pt>
                <c:pt idx="9">
                  <c:v>60</c:v>
                </c:pt>
                <c:pt idx="10">
                  <c:v>154</c:v>
                </c:pt>
                <c:pt idx="11">
                  <c:v>200</c:v>
                </c:pt>
                <c:pt idx="12">
                  <c:v>85</c:v>
                </c:pt>
                <c:pt idx="13">
                  <c:v>49</c:v>
                </c:pt>
                <c:pt idx="14">
                  <c:v>200</c:v>
                </c:pt>
                <c:pt idx="15">
                  <c:v>25</c:v>
                </c:pt>
                <c:pt idx="16">
                  <c:v>80</c:v>
                </c:pt>
                <c:pt idx="17">
                  <c:v>100</c:v>
                </c:pt>
                <c:pt idx="18">
                  <c:v>65</c:v>
                </c:pt>
                <c:pt idx="19">
                  <c:v>86</c:v>
                </c:pt>
                <c:pt idx="20">
                  <c:v>75</c:v>
                </c:pt>
                <c:pt idx="21">
                  <c:v>33</c:v>
                </c:pt>
                <c:pt idx="22">
                  <c:v>25</c:v>
                </c:pt>
                <c:pt idx="23">
                  <c:v>89</c:v>
                </c:pt>
                <c:pt idx="24">
                  <c:v>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72-EF4A-BA51-742F66CC912E}"/>
            </c:ext>
          </c:extLst>
        </c:ser>
        <c:ser>
          <c:idx val="1"/>
          <c:order val="1"/>
          <c:tx>
            <c:strRef>
              <c:f>Analytics!$D$17</c:f>
              <c:strCache>
                <c:ptCount val="1"/>
                <c:pt idx="0">
                  <c:v>Spent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Analytics!$B$18:$B$42</c:f>
              <c:strCache>
                <c:ptCount val="25"/>
                <c:pt idx="0">
                  <c:v>Rent</c:v>
                </c:pt>
                <c:pt idx="1">
                  <c:v>Electricity</c:v>
                </c:pt>
                <c:pt idx="2">
                  <c:v>Gas</c:v>
                </c:pt>
                <c:pt idx="3">
                  <c:v>Water</c:v>
                </c:pt>
                <c:pt idx="4">
                  <c:v>Phone</c:v>
                </c:pt>
                <c:pt idx="5">
                  <c:v>Cable</c:v>
                </c:pt>
                <c:pt idx="6">
                  <c:v>Internet</c:v>
                </c:pt>
                <c:pt idx="7">
                  <c:v>Trash</c:v>
                </c:pt>
                <c:pt idx="8">
                  <c:v>Fuel</c:v>
                </c:pt>
                <c:pt idx="9">
                  <c:v>Transportation</c:v>
                </c:pt>
                <c:pt idx="10">
                  <c:v>Groceries</c:v>
                </c:pt>
                <c:pt idx="11">
                  <c:v>Clothing</c:v>
                </c:pt>
                <c:pt idx="12">
                  <c:v>Cleaning</c:v>
                </c:pt>
                <c:pt idx="13">
                  <c:v>Education</c:v>
                </c:pt>
                <c:pt idx="14">
                  <c:v>Dining/Eating Out</c:v>
                </c:pt>
                <c:pt idx="15">
                  <c:v>Health and Beauty</c:v>
                </c:pt>
                <c:pt idx="16">
                  <c:v>Pet Food</c:v>
                </c:pt>
                <c:pt idx="17">
                  <c:v>Donations</c:v>
                </c:pt>
                <c:pt idx="18">
                  <c:v>Entertainement</c:v>
                </c:pt>
                <c:pt idx="19">
                  <c:v>Gadgets</c:v>
                </c:pt>
                <c:pt idx="20">
                  <c:v>Gifts</c:v>
                </c:pt>
                <c:pt idx="21">
                  <c:v>Subscriptions</c:v>
                </c:pt>
                <c:pt idx="22">
                  <c:v>Gym</c:v>
                </c:pt>
                <c:pt idx="23">
                  <c:v>Medicine</c:v>
                </c:pt>
                <c:pt idx="24">
                  <c:v>Miscellaneous</c:v>
                </c:pt>
              </c:strCache>
            </c:strRef>
          </c:cat>
          <c:val>
            <c:numRef>
              <c:f>Analytics!$D$18:$D$42</c:f>
              <c:numCache>
                <c:formatCode>#,##0.00_ ;[Red]\-#,##0.00\ </c:formatCode>
                <c:ptCount val="25"/>
                <c:pt idx="0">
                  <c:v>900</c:v>
                </c:pt>
                <c:pt idx="1">
                  <c:v>0</c:v>
                </c:pt>
                <c:pt idx="2">
                  <c:v>50</c:v>
                </c:pt>
                <c:pt idx="3">
                  <c:v>300</c:v>
                </c:pt>
                <c:pt idx="4">
                  <c:v>150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72-EF4A-BA51-742F66CC912E}"/>
            </c:ext>
          </c:extLst>
        </c:ser>
        <c:dLbls/>
        <c:gapWidth val="219"/>
        <c:overlap val="-27"/>
        <c:axId val="109597824"/>
        <c:axId val="109599360"/>
      </c:barChart>
      <c:catAx>
        <c:axId val="109597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99360"/>
        <c:crosses val="autoZero"/>
        <c:auto val="1"/>
        <c:lblAlgn val="ctr"/>
        <c:lblOffset val="100"/>
      </c:catAx>
      <c:valAx>
        <c:axId val="109599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9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46</xdr:row>
      <xdr:rowOff>76200</xdr:rowOff>
    </xdr:from>
    <xdr:to>
      <xdr:col>11</xdr:col>
      <xdr:colOff>812800</xdr:colOff>
      <xdr:row>80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28784</xdr:rowOff>
    </xdr:from>
    <xdr:to>
      <xdr:col>11</xdr:col>
      <xdr:colOff>476250</xdr:colOff>
      <xdr:row>36</xdr:row>
      <xdr:rowOff>3384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784"/>
          <a:ext cx="9906000" cy="708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M46"/>
  <sheetViews>
    <sheetView showGridLines="0" zoomScale="80" zoomScaleNormal="80" workbookViewId="0">
      <selection activeCell="B20" sqref="B20"/>
    </sheetView>
  </sheetViews>
  <sheetFormatPr defaultColWidth="8.7109375" defaultRowHeight="15.75"/>
  <cols>
    <col min="1" max="1" width="5.28515625" style="21" customWidth="1"/>
    <col min="2" max="2" width="36.28515625" style="21" customWidth="1"/>
    <col min="3" max="3" width="17.7109375" style="21" customWidth="1"/>
    <col min="4" max="4" width="4.7109375" style="21" customWidth="1"/>
    <col min="5" max="5" width="31.7109375" style="22" customWidth="1"/>
    <col min="6" max="6" width="17.7109375" style="22" customWidth="1"/>
    <col min="7" max="7" width="8.7109375" style="21"/>
    <col min="8" max="8" width="10.42578125" style="21" bestFit="1" customWidth="1"/>
    <col min="9" max="16384" width="8.7109375" style="21"/>
  </cols>
  <sheetData>
    <row r="1" spans="2:13" ht="15" customHeight="1">
      <c r="B1" s="117"/>
      <c r="C1" s="117"/>
      <c r="D1" s="117"/>
      <c r="E1" s="118"/>
      <c r="F1" s="118"/>
    </row>
    <row r="2" spans="2:13" s="31" customFormat="1" ht="23.25">
      <c r="B2" s="123" t="s">
        <v>30</v>
      </c>
      <c r="C2" s="33"/>
      <c r="D2" s="33"/>
      <c r="F2" s="34"/>
      <c r="M2" s="8"/>
    </row>
    <row r="3" spans="2:13" ht="15" customHeight="1">
      <c r="G3" s="25"/>
    </row>
    <row r="4" spans="2:13" ht="19.5">
      <c r="B4" s="84" t="s">
        <v>21</v>
      </c>
      <c r="G4" s="25"/>
    </row>
    <row r="5" spans="2:13" ht="15" customHeight="1" thickBot="1">
      <c r="G5" s="25"/>
    </row>
    <row r="6" spans="2:13" s="16" customFormat="1" ht="24" customHeight="1">
      <c r="B6" s="35" t="s">
        <v>31</v>
      </c>
      <c r="C6" s="36"/>
      <c r="D6" s="37"/>
      <c r="E6" s="38" t="s">
        <v>34</v>
      </c>
      <c r="F6" s="39" t="e">
        <f ca="1">(_xlfn.DAYS(Budget!$B$9,$B$7))+1</f>
        <v>#NAME?</v>
      </c>
      <c r="G6" s="12"/>
    </row>
    <row r="7" spans="2:13" s="16" customFormat="1" ht="24" customHeight="1">
      <c r="B7" s="138">
        <v>43831</v>
      </c>
      <c r="C7" s="139"/>
      <c r="D7" s="15"/>
      <c r="E7" s="17" t="s">
        <v>60</v>
      </c>
      <c r="F7" s="122">
        <v>900</v>
      </c>
      <c r="G7" s="12"/>
    </row>
    <row r="8" spans="2:13" s="16" customFormat="1" ht="24" customHeight="1">
      <c r="B8" s="40" t="s">
        <v>32</v>
      </c>
      <c r="C8" s="41"/>
      <c r="D8" s="41"/>
      <c r="E8" s="11" t="s">
        <v>33</v>
      </c>
      <c r="F8" s="48">
        <f>F7/C39</f>
        <v>0.28125</v>
      </c>
      <c r="G8" s="23"/>
    </row>
    <row r="9" spans="2:13" s="16" customFormat="1" ht="24" customHeight="1">
      <c r="B9" s="85">
        <v>44196</v>
      </c>
      <c r="C9" s="41"/>
      <c r="D9" s="41"/>
      <c r="E9" s="17" t="s">
        <v>58</v>
      </c>
      <c r="F9" s="18">
        <f>(C39-F39)-F7</f>
        <v>-701</v>
      </c>
      <c r="G9" s="23"/>
    </row>
    <row r="10" spans="2:13" s="16" customFormat="1" ht="25.9" customHeight="1" thickBot="1">
      <c r="B10" s="42"/>
      <c r="C10" s="43"/>
      <c r="D10" s="44"/>
      <c r="E10" s="19" t="s">
        <v>59</v>
      </c>
      <c r="F10" s="49">
        <f>ROUND(F9/F39*-1,2)</f>
        <v>0.23</v>
      </c>
      <c r="G10" s="23"/>
    </row>
    <row r="11" spans="2:13" s="16" customFormat="1" ht="24" customHeight="1">
      <c r="B11" s="13"/>
      <c r="C11" s="14"/>
      <c r="D11" s="20"/>
      <c r="E11" s="17"/>
      <c r="F11" s="24"/>
      <c r="G11" s="23"/>
    </row>
    <row r="12" spans="2:13" s="16" customFormat="1" ht="28.9" customHeight="1">
      <c r="B12" s="46" t="s">
        <v>36</v>
      </c>
      <c r="C12" s="47" t="e">
        <f ca="1">F6&amp;" "&amp;"days"</f>
        <v>#NAME?</v>
      </c>
      <c r="D12" s="20"/>
      <c r="E12" s="46" t="s">
        <v>57</v>
      </c>
      <c r="F12" s="47" t="e">
        <f ca="1">F6&amp;" "&amp;"days"</f>
        <v>#NAME?</v>
      </c>
      <c r="G12" s="23"/>
    </row>
    <row r="13" spans="2:13" s="16" customFormat="1" ht="24" customHeight="1">
      <c r="B13" s="26" t="s">
        <v>19</v>
      </c>
      <c r="C13" s="27" t="s">
        <v>2</v>
      </c>
      <c r="D13" s="20"/>
      <c r="E13" s="115" t="s">
        <v>22</v>
      </c>
      <c r="F13" s="116" t="s">
        <v>2</v>
      </c>
      <c r="G13" s="23"/>
    </row>
    <row r="14" spans="2:13" s="16" customFormat="1" ht="24" customHeight="1">
      <c r="B14" s="124" t="s">
        <v>0</v>
      </c>
      <c r="C14" s="125">
        <v>1900</v>
      </c>
      <c r="D14" s="9"/>
      <c r="E14" s="124" t="s">
        <v>3</v>
      </c>
      <c r="F14" s="125">
        <v>950</v>
      </c>
      <c r="G14" s="23"/>
    </row>
    <row r="15" spans="2:13" s="16" customFormat="1" ht="24" customHeight="1">
      <c r="B15" s="124" t="s">
        <v>1</v>
      </c>
      <c r="C15" s="125">
        <v>900</v>
      </c>
      <c r="D15" s="9"/>
      <c r="E15" s="124" t="s">
        <v>4</v>
      </c>
      <c r="F15" s="125">
        <v>37</v>
      </c>
      <c r="G15" s="23"/>
    </row>
    <row r="16" spans="2:13" s="16" customFormat="1" ht="24" customHeight="1">
      <c r="B16" s="124" t="s">
        <v>56</v>
      </c>
      <c r="C16" s="125">
        <v>400</v>
      </c>
      <c r="D16" s="9"/>
      <c r="E16" s="124" t="s">
        <v>13</v>
      </c>
      <c r="F16" s="125">
        <v>52</v>
      </c>
      <c r="G16" s="23"/>
    </row>
    <row r="17" spans="2:7" s="16" customFormat="1" ht="24" customHeight="1">
      <c r="B17" s="124"/>
      <c r="C17" s="125"/>
      <c r="D17" s="9"/>
      <c r="E17" s="124" t="s">
        <v>14</v>
      </c>
      <c r="F17" s="125">
        <v>17</v>
      </c>
      <c r="G17" s="23"/>
    </row>
    <row r="18" spans="2:7" s="16" customFormat="1" ht="24" customHeight="1">
      <c r="B18" s="124"/>
      <c r="C18" s="125"/>
      <c r="D18" s="9"/>
      <c r="E18" s="124" t="s">
        <v>5</v>
      </c>
      <c r="F18" s="125">
        <v>150</v>
      </c>
      <c r="G18" s="23"/>
    </row>
    <row r="19" spans="2:7" s="16" customFormat="1" ht="24" customHeight="1">
      <c r="B19" s="124"/>
      <c r="C19" s="125"/>
      <c r="D19" s="9"/>
      <c r="E19" s="124" t="s">
        <v>17</v>
      </c>
      <c r="F19" s="125">
        <v>79</v>
      </c>
      <c r="G19" s="23"/>
    </row>
    <row r="20" spans="2:7" s="16" customFormat="1" ht="24" customHeight="1">
      <c r="B20" s="124"/>
      <c r="C20" s="125"/>
      <c r="D20" s="9"/>
      <c r="E20" s="124" t="s">
        <v>6</v>
      </c>
      <c r="F20" s="125">
        <v>26</v>
      </c>
      <c r="G20" s="23"/>
    </row>
    <row r="21" spans="2:7" s="16" customFormat="1" ht="24" customHeight="1">
      <c r="B21" s="124"/>
      <c r="C21" s="125"/>
      <c r="D21" s="9"/>
      <c r="E21" s="124" t="s">
        <v>18</v>
      </c>
      <c r="F21" s="125">
        <v>12</v>
      </c>
      <c r="G21" s="23"/>
    </row>
    <row r="22" spans="2:7" s="16" customFormat="1" ht="24" customHeight="1">
      <c r="B22" s="124"/>
      <c r="C22" s="125"/>
      <c r="D22" s="9"/>
      <c r="E22" s="124" t="s">
        <v>7</v>
      </c>
      <c r="F22" s="125">
        <v>102</v>
      </c>
      <c r="G22" s="23"/>
    </row>
    <row r="23" spans="2:7" s="16" customFormat="1" ht="24" customHeight="1">
      <c r="B23" s="124"/>
      <c r="C23" s="125"/>
      <c r="D23" s="9"/>
      <c r="E23" s="124" t="s">
        <v>23</v>
      </c>
      <c r="F23" s="125">
        <v>60</v>
      </c>
      <c r="G23" s="23"/>
    </row>
    <row r="24" spans="2:7" s="16" customFormat="1" ht="24" customHeight="1">
      <c r="B24" s="124"/>
      <c r="C24" s="125"/>
      <c r="D24" s="9"/>
      <c r="E24" s="124" t="s">
        <v>8</v>
      </c>
      <c r="F24" s="125">
        <v>154</v>
      </c>
      <c r="G24" s="23"/>
    </row>
    <row r="25" spans="2:7" s="16" customFormat="1" ht="24" customHeight="1">
      <c r="B25" s="124"/>
      <c r="C25" s="125"/>
      <c r="D25" s="9"/>
      <c r="E25" s="124" t="s">
        <v>9</v>
      </c>
      <c r="F25" s="125">
        <v>200</v>
      </c>
      <c r="G25" s="23"/>
    </row>
    <row r="26" spans="2:7" s="16" customFormat="1" ht="24" customHeight="1">
      <c r="B26" s="124"/>
      <c r="C26" s="125"/>
      <c r="D26" s="9"/>
      <c r="E26" s="124" t="s">
        <v>10</v>
      </c>
      <c r="F26" s="125">
        <v>85</v>
      </c>
      <c r="G26" s="23"/>
    </row>
    <row r="27" spans="2:7" s="16" customFormat="1" ht="24" customHeight="1">
      <c r="B27" s="124"/>
      <c r="C27" s="125"/>
      <c r="D27" s="9"/>
      <c r="E27" s="124" t="s">
        <v>61</v>
      </c>
      <c r="F27" s="125">
        <v>49</v>
      </c>
      <c r="G27" s="23"/>
    </row>
    <row r="28" spans="2:7" s="16" customFormat="1" ht="24" customHeight="1">
      <c r="B28" s="124"/>
      <c r="C28" s="125"/>
      <c r="D28" s="9"/>
      <c r="E28" s="124" t="s">
        <v>11</v>
      </c>
      <c r="F28" s="125">
        <v>200</v>
      </c>
      <c r="G28" s="23"/>
    </row>
    <row r="29" spans="2:7" s="16" customFormat="1" ht="24" customHeight="1">
      <c r="B29" s="124"/>
      <c r="C29" s="125"/>
      <c r="D29" s="9"/>
      <c r="E29" s="124" t="s">
        <v>62</v>
      </c>
      <c r="F29" s="125">
        <v>25</v>
      </c>
      <c r="G29" s="23"/>
    </row>
    <row r="30" spans="2:7" s="16" customFormat="1" ht="24" customHeight="1">
      <c r="B30" s="124"/>
      <c r="C30" s="125"/>
      <c r="D30" s="9"/>
      <c r="E30" s="124" t="s">
        <v>12</v>
      </c>
      <c r="F30" s="125">
        <v>80</v>
      </c>
      <c r="G30" s="23"/>
    </row>
    <row r="31" spans="2:7" s="16" customFormat="1" ht="24" customHeight="1">
      <c r="B31" s="124"/>
      <c r="C31" s="125"/>
      <c r="D31" s="9"/>
      <c r="E31" s="124" t="s">
        <v>15</v>
      </c>
      <c r="F31" s="125">
        <v>100</v>
      </c>
      <c r="G31" s="23"/>
    </row>
    <row r="32" spans="2:7" s="16" customFormat="1" ht="24" customHeight="1">
      <c r="B32" s="124"/>
      <c r="C32" s="125"/>
      <c r="D32" s="9"/>
      <c r="E32" s="124" t="s">
        <v>63</v>
      </c>
      <c r="F32" s="125">
        <v>65</v>
      </c>
      <c r="G32" s="23"/>
    </row>
    <row r="33" spans="2:7" s="16" customFormat="1" ht="24" customHeight="1">
      <c r="B33" s="124"/>
      <c r="C33" s="125"/>
      <c r="D33" s="9"/>
      <c r="E33" s="124" t="s">
        <v>64</v>
      </c>
      <c r="F33" s="125">
        <v>86</v>
      </c>
      <c r="G33" s="23"/>
    </row>
    <row r="34" spans="2:7" s="16" customFormat="1" ht="24" customHeight="1">
      <c r="B34" s="124"/>
      <c r="C34" s="125"/>
      <c r="D34" s="9"/>
      <c r="E34" s="124" t="s">
        <v>65</v>
      </c>
      <c r="F34" s="125">
        <v>75</v>
      </c>
      <c r="G34" s="23"/>
    </row>
    <row r="35" spans="2:7" s="16" customFormat="1" ht="24" customHeight="1">
      <c r="B35" s="124"/>
      <c r="C35" s="125"/>
      <c r="D35" s="9"/>
      <c r="E35" s="124" t="s">
        <v>66</v>
      </c>
      <c r="F35" s="125">
        <v>33</v>
      </c>
      <c r="G35" s="23"/>
    </row>
    <row r="36" spans="2:7" s="16" customFormat="1" ht="24" customHeight="1">
      <c r="B36" s="124"/>
      <c r="C36" s="125"/>
      <c r="D36" s="9"/>
      <c r="E36" s="124" t="s">
        <v>67</v>
      </c>
      <c r="F36" s="125">
        <v>25</v>
      </c>
      <c r="G36" s="23"/>
    </row>
    <row r="37" spans="2:7" s="16" customFormat="1" ht="24" customHeight="1">
      <c r="B37" s="124"/>
      <c r="C37" s="125"/>
      <c r="D37" s="9"/>
      <c r="E37" s="124" t="s">
        <v>68</v>
      </c>
      <c r="F37" s="125">
        <v>89</v>
      </c>
      <c r="G37" s="23"/>
    </row>
    <row r="38" spans="2:7" s="16" customFormat="1" ht="24" customHeight="1" thickBot="1">
      <c r="B38" s="124"/>
      <c r="C38" s="125"/>
      <c r="D38" s="9"/>
      <c r="E38" s="124" t="s">
        <v>16</v>
      </c>
      <c r="F38" s="125">
        <v>250</v>
      </c>
      <c r="G38" s="23"/>
    </row>
    <row r="39" spans="2:7" s="16" customFormat="1" ht="24" customHeight="1" thickTop="1" thickBot="1">
      <c r="B39" s="30" t="s">
        <v>35</v>
      </c>
      <c r="C39" s="45">
        <f>SUM(C14:C38)</f>
        <v>3200</v>
      </c>
      <c r="D39" s="9"/>
      <c r="E39" s="30" t="s">
        <v>35</v>
      </c>
      <c r="F39" s="45">
        <f>SUM(F14:F38)</f>
        <v>3001</v>
      </c>
      <c r="G39" s="23"/>
    </row>
    <row r="40" spans="2:7" s="16" customFormat="1" ht="24" customHeight="1" thickTop="1">
      <c r="B40" s="28" t="e">
        <f ca="1">"Available after "&amp;C12</f>
        <v>#NAME?</v>
      </c>
      <c r="C40" s="29">
        <f>C39-F39</f>
        <v>199</v>
      </c>
      <c r="D40" s="20"/>
      <c r="E40" s="23"/>
      <c r="F40" s="23"/>
      <c r="G40" s="23"/>
    </row>
    <row r="41" spans="2:7" s="16" customFormat="1" ht="24" customHeight="1">
      <c r="B41" s="23"/>
      <c r="C41" s="23"/>
      <c r="D41" s="20"/>
      <c r="E41" s="23"/>
      <c r="F41" s="23"/>
      <c r="G41" s="23"/>
    </row>
    <row r="42" spans="2:7" s="16" customFormat="1" ht="24" customHeight="1">
      <c r="B42" s="7" t="s">
        <v>27</v>
      </c>
      <c r="C42" s="23"/>
      <c r="D42" s="20"/>
      <c r="E42" s="23"/>
      <c r="F42" s="23"/>
      <c r="G42" s="23"/>
    </row>
    <row r="43" spans="2:7" s="16" customFormat="1" ht="24" customHeight="1">
      <c r="B43" s="6" t="s">
        <v>28</v>
      </c>
      <c r="C43" s="23"/>
      <c r="D43" s="20"/>
      <c r="E43" s="23"/>
      <c r="F43" s="23"/>
      <c r="G43" s="23"/>
    </row>
    <row r="44" spans="2:7" s="16" customFormat="1" ht="24" customHeight="1">
      <c r="B44" s="23"/>
      <c r="C44" s="23"/>
      <c r="D44" s="20"/>
      <c r="E44" s="23"/>
      <c r="F44" s="23"/>
      <c r="G44" s="23"/>
    </row>
    <row r="45" spans="2:7" s="16" customFormat="1" ht="24" customHeight="1">
      <c r="B45" s="23"/>
      <c r="C45" s="23"/>
      <c r="D45" s="20"/>
      <c r="E45" s="23"/>
      <c r="F45" s="23"/>
      <c r="G45" s="23"/>
    </row>
    <row r="46" spans="2:7" ht="15" customHeight="1">
      <c r="B46" s="25"/>
      <c r="C46" s="25"/>
      <c r="D46" s="25"/>
      <c r="E46" s="10"/>
      <c r="F46" s="10"/>
      <c r="G46" s="25"/>
    </row>
  </sheetData>
  <mergeCells count="1">
    <mergeCell ref="B7:C7"/>
  </mergeCells>
  <conditionalFormatting sqref="B13:C13">
    <cfRule type="expression" dxfId="9" priority="6">
      <formula>MOD(ROW(),2)=0</formula>
    </cfRule>
  </conditionalFormatting>
  <conditionalFormatting sqref="E13:F13">
    <cfRule type="expression" dxfId="8" priority="5">
      <formula>MOD(ROW(),2)=0</formula>
    </cfRule>
  </conditionalFormatting>
  <conditionalFormatting sqref="B14:C38">
    <cfRule type="expression" dxfId="7" priority="4">
      <formula>MOD(ROW(),2)=0</formula>
    </cfRule>
  </conditionalFormatting>
  <conditionalFormatting sqref="E14:F38">
    <cfRule type="expression" dxfId="6" priority="3">
      <formula>MOD(ROW(),2)=0</formula>
    </cfRule>
  </conditionalFormatting>
  <conditionalFormatting sqref="B39:C39">
    <cfRule type="expression" dxfId="5" priority="2">
      <formula>MOD(ROW(),2)=0</formula>
    </cfRule>
  </conditionalFormatting>
  <conditionalFormatting sqref="E39:F39">
    <cfRule type="expression" dxfId="4" priority="1">
      <formula>MOD(ROW(),2)=0</formula>
    </cfRule>
  </conditionalFormatting>
  <dataValidations count="1">
    <dataValidation type="list" allowBlank="1" showInputMessage="1" showErrorMessage="1" sqref="M2">
      <formula1>"January,February,March,April,May,June,July,August,September,October,November,December"</formula1>
    </dataValidation>
  </dataValidations>
  <pageMargins left="0.7" right="0.7" top="0.75" bottom="0.75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84"/>
  <sheetViews>
    <sheetView showGridLines="0" topLeftCell="A76" workbookViewId="0">
      <selection activeCell="H9" sqref="H9"/>
    </sheetView>
  </sheetViews>
  <sheetFormatPr defaultColWidth="11.5703125" defaultRowHeight="15"/>
  <cols>
    <col min="1" max="1" width="5" customWidth="1"/>
    <col min="2" max="2" width="24.7109375" customWidth="1"/>
    <col min="3" max="5" width="13.7109375" customWidth="1"/>
    <col min="6" max="6" width="5.140625" customWidth="1"/>
    <col min="7" max="7" width="25.42578125" customWidth="1"/>
    <col min="8" max="10" width="13.7109375" customWidth="1"/>
  </cols>
  <sheetData>
    <row r="1" spans="2:10">
      <c r="B1" s="107"/>
      <c r="C1" s="107"/>
      <c r="D1" s="107"/>
      <c r="E1" s="107"/>
      <c r="F1" s="107"/>
      <c r="G1" s="107"/>
      <c r="H1" s="107"/>
      <c r="I1" s="107"/>
      <c r="J1" s="107"/>
    </row>
    <row r="2" spans="2:10" ht="22.5">
      <c r="B2" s="140" t="str">
        <f>Budget!B2</f>
        <v>My Money Goal Tracker</v>
      </c>
      <c r="C2" s="140"/>
      <c r="D2" s="140"/>
      <c r="E2" s="140"/>
      <c r="F2" s="5"/>
      <c r="G2" s="5"/>
      <c r="H2" s="5"/>
      <c r="I2" s="5"/>
      <c r="J2" s="5"/>
    </row>
    <row r="3" spans="2:10" ht="15" customHeight="1">
      <c r="B3" s="5"/>
      <c r="C3" s="5"/>
      <c r="D3" s="5"/>
      <c r="E3" s="5"/>
      <c r="F3" s="5"/>
      <c r="G3" s="5"/>
      <c r="H3" s="5"/>
      <c r="I3" s="5"/>
      <c r="J3" s="5"/>
    </row>
    <row r="4" spans="2:10" ht="20.25">
      <c r="B4" s="81" t="s">
        <v>48</v>
      </c>
      <c r="C4" s="5"/>
      <c r="D4" s="5"/>
      <c r="E4" s="5"/>
      <c r="F4" s="5"/>
      <c r="G4" s="5"/>
      <c r="H4" s="5"/>
      <c r="I4" s="5"/>
      <c r="J4" s="5"/>
    </row>
    <row r="5" spans="2:10" ht="19.5" thickBot="1">
      <c r="B5" s="5"/>
      <c r="C5" s="5"/>
      <c r="D5" s="5"/>
      <c r="E5" s="5"/>
      <c r="F5" s="5"/>
      <c r="G5" s="5"/>
      <c r="H5" s="5"/>
      <c r="I5" s="5"/>
      <c r="J5" s="5"/>
    </row>
    <row r="6" spans="2:10" ht="7.15" customHeight="1">
      <c r="B6" s="87"/>
      <c r="C6" s="88"/>
      <c r="D6" s="88"/>
      <c r="E6" s="88"/>
      <c r="F6" s="88"/>
      <c r="G6" s="88"/>
      <c r="H6" s="88"/>
      <c r="I6" s="88"/>
      <c r="J6" s="89"/>
    </row>
    <row r="7" spans="2:10" ht="18">
      <c r="B7" s="90" t="s">
        <v>40</v>
      </c>
      <c r="C7" s="141">
        <f>Budget!B7</f>
        <v>43831</v>
      </c>
      <c r="D7" s="141"/>
      <c r="E7" s="141"/>
      <c r="F7" s="91"/>
      <c r="G7" s="91" t="s">
        <v>41</v>
      </c>
      <c r="H7" s="142">
        <f>Budget!B9</f>
        <v>44196</v>
      </c>
      <c r="I7" s="142"/>
      <c r="J7" s="143"/>
    </row>
    <row r="8" spans="2:10" ht="18">
      <c r="B8" s="90" t="s">
        <v>49</v>
      </c>
      <c r="C8" s="141">
        <f ca="1">TODAY()</f>
        <v>44753</v>
      </c>
      <c r="D8" s="141"/>
      <c r="E8" s="141"/>
      <c r="F8" s="91"/>
      <c r="G8" s="91" t="s">
        <v>50</v>
      </c>
      <c r="H8" s="109" t="e">
        <f ca="1">_xlfn.DAYS(H7,C8)</f>
        <v>#NAME?</v>
      </c>
      <c r="I8" s="86"/>
      <c r="J8" s="92"/>
    </row>
    <row r="9" spans="2:10" ht="18">
      <c r="B9" s="90"/>
      <c r="C9" s="91"/>
      <c r="D9" s="91"/>
      <c r="E9" s="91"/>
      <c r="F9" s="91"/>
      <c r="G9" s="91"/>
      <c r="H9" s="91"/>
      <c r="I9" s="91"/>
      <c r="J9" s="93"/>
    </row>
    <row r="10" spans="2:10" ht="18.75">
      <c r="B10" s="90" t="s">
        <v>37</v>
      </c>
      <c r="C10" s="94">
        <f>I43</f>
        <v>2900</v>
      </c>
      <c r="D10" s="101">
        <f>C10/Budget!C39</f>
        <v>0.90625</v>
      </c>
      <c r="E10" s="102" t="s">
        <v>54</v>
      </c>
      <c r="F10" s="95"/>
      <c r="G10" s="91" t="s">
        <v>29</v>
      </c>
      <c r="H10" s="94">
        <f>Budget!F7</f>
        <v>900</v>
      </c>
      <c r="I10" s="95"/>
      <c r="J10" s="96"/>
    </row>
    <row r="11" spans="2:10" ht="18.75">
      <c r="B11" s="90" t="s">
        <v>70</v>
      </c>
      <c r="C11" s="94">
        <f>D43</f>
        <v>2100</v>
      </c>
      <c r="D11" s="103">
        <f>C11/Budget!F39</f>
        <v>0.69976674441852715</v>
      </c>
      <c r="E11" s="102" t="s">
        <v>54</v>
      </c>
      <c r="F11" s="95"/>
      <c r="G11" s="91" t="s">
        <v>53</v>
      </c>
      <c r="H11" s="94">
        <f>H10-C12</f>
        <v>100</v>
      </c>
      <c r="I11" s="95"/>
      <c r="J11" s="96"/>
    </row>
    <row r="12" spans="2:10" ht="18.75">
      <c r="B12" s="90" t="s">
        <v>51</v>
      </c>
      <c r="C12" s="94">
        <f>C10-C11</f>
        <v>800</v>
      </c>
      <c r="D12" s="103">
        <f>C12/H10</f>
        <v>0.88888888888888884</v>
      </c>
      <c r="E12" s="102" t="s">
        <v>55</v>
      </c>
      <c r="F12" s="95"/>
      <c r="G12" s="91" t="s">
        <v>52</v>
      </c>
      <c r="H12" s="94" t="e">
        <f ca="1">H11/H8</f>
        <v>#NAME?</v>
      </c>
      <c r="I12" s="95"/>
      <c r="J12" s="96"/>
    </row>
    <row r="13" spans="2:10" ht="7.9" customHeight="1" thickBot="1">
      <c r="B13" s="97"/>
      <c r="C13" s="98"/>
      <c r="D13" s="99"/>
      <c r="E13" s="99"/>
      <c r="F13" s="99"/>
      <c r="G13" s="98"/>
      <c r="H13" s="98"/>
      <c r="I13" s="99"/>
      <c r="J13" s="100"/>
    </row>
    <row r="14" spans="2:10" ht="18.75">
      <c r="B14" s="5"/>
      <c r="C14" s="5"/>
      <c r="D14" s="5"/>
      <c r="E14" s="5"/>
      <c r="F14" s="5"/>
      <c r="G14" s="5"/>
      <c r="H14" s="5"/>
      <c r="I14" s="5"/>
      <c r="J14" s="5"/>
    </row>
    <row r="15" spans="2:10" ht="18.75">
      <c r="B15" s="5"/>
      <c r="C15" s="5"/>
      <c r="D15" s="5"/>
      <c r="E15" s="5"/>
      <c r="F15" s="5"/>
      <c r="G15" s="5"/>
      <c r="H15" s="5"/>
      <c r="I15" s="5"/>
      <c r="J15" s="5"/>
    </row>
    <row r="16" spans="2:10" ht="18.75">
      <c r="B16" s="121" t="s">
        <v>70</v>
      </c>
      <c r="C16" s="121"/>
      <c r="D16" s="121"/>
      <c r="E16" s="121"/>
      <c r="F16" s="5"/>
      <c r="G16" s="77" t="s">
        <v>37</v>
      </c>
      <c r="H16" s="77"/>
      <c r="I16" s="77"/>
      <c r="J16" s="77"/>
    </row>
    <row r="17" spans="1:10" ht="18.75">
      <c r="A17" s="5"/>
      <c r="B17" s="119" t="s">
        <v>22</v>
      </c>
      <c r="C17" s="120" t="s">
        <v>21</v>
      </c>
      <c r="D17" s="119" t="s">
        <v>45</v>
      </c>
      <c r="E17" s="120" t="s">
        <v>46</v>
      </c>
      <c r="F17" s="5"/>
      <c r="G17" s="79" t="s">
        <v>22</v>
      </c>
      <c r="H17" s="80" t="s">
        <v>21</v>
      </c>
      <c r="I17" s="79" t="s">
        <v>37</v>
      </c>
      <c r="J17" s="80" t="s">
        <v>47</v>
      </c>
    </row>
    <row r="18" spans="1:10" s="4" customFormat="1" ht="22.15" customHeight="1">
      <c r="A18" s="104"/>
      <c r="B18" s="105" t="str">
        <f>Budget!E14</f>
        <v>Rent</v>
      </c>
      <c r="C18" s="106">
        <f>IFERROR(INDEX(Budget!F14:F38,MATCH(Analytics!B18,Budget!E14:E38,0)),"")</f>
        <v>950</v>
      </c>
      <c r="D18" s="106">
        <f>IF(B18=0,"",SUMIF(Spending!D14:D24,Analytics!B18,Spending!E14:E24))</f>
        <v>900</v>
      </c>
      <c r="E18" s="106">
        <f>IFERROR(C18-D18,"")</f>
        <v>50</v>
      </c>
      <c r="F18" s="104"/>
      <c r="G18" s="105" t="str">
        <f>Budget!B14</f>
        <v>Salary</v>
      </c>
      <c r="H18" s="106">
        <f>IFERROR(INDEX(Budget!C14:C38,MATCH(Analytics!G18,Budget!B14:B38,0)),"")</f>
        <v>1900</v>
      </c>
      <c r="I18" s="106">
        <f>IF(G18=0,"",SUMIF(Income!D14:D21,Analytics!G18,Income!E14:E21))</f>
        <v>1800</v>
      </c>
      <c r="J18" s="106">
        <f>IFERROR(I18-H18,"")</f>
        <v>-100</v>
      </c>
    </row>
    <row r="19" spans="1:10" s="4" customFormat="1" ht="22.15" customHeight="1">
      <c r="A19" s="104"/>
      <c r="B19" s="105" t="str">
        <f>Budget!E15</f>
        <v>Electricity</v>
      </c>
      <c r="C19" s="106">
        <f>IFERROR(INDEX(Budget!F14:F38,MATCH(Analytics!B19,Budget!E14:E38,0)),"")</f>
        <v>37</v>
      </c>
      <c r="D19" s="106">
        <f>IF(B19=0,"",SUMIF(Spending!D14:D24,Analytics!B19,Spending!E14:E24))</f>
        <v>0</v>
      </c>
      <c r="E19" s="106">
        <f t="shared" ref="E19:E42" si="0">IFERROR(C19-D19,"")</f>
        <v>37</v>
      </c>
      <c r="F19" s="104"/>
      <c r="G19" s="105" t="str">
        <f>Budget!B15</f>
        <v>Other Income</v>
      </c>
      <c r="H19" s="106">
        <f>IFERROR(INDEX(Budget!C14:C38,MATCH(Analytics!G19,Budget!B14:B38,0)),"")</f>
        <v>900</v>
      </c>
      <c r="I19" s="106">
        <f>IF(G19=0,"",SUMIF(Income!D14:D21,Analytics!G19,Income!E14:E21))</f>
        <v>900</v>
      </c>
      <c r="J19" s="106">
        <f t="shared" ref="J19:J42" si="1">IFERROR(I19-H19,"")</f>
        <v>0</v>
      </c>
    </row>
    <row r="20" spans="1:10" s="4" customFormat="1" ht="22.15" customHeight="1">
      <c r="A20" s="104"/>
      <c r="B20" s="105" t="str">
        <f>Budget!E16</f>
        <v>Gas</v>
      </c>
      <c r="C20" s="106">
        <f>IFERROR(INDEX(Budget!F14:F38,MATCH(Analytics!B20,Budget!E14:E38,0)),"")</f>
        <v>52</v>
      </c>
      <c r="D20" s="106">
        <f>IF(B20=0,"",SUMIF(Spending!D14:D24,Analytics!B20,Spending!E14:E24))</f>
        <v>50</v>
      </c>
      <c r="E20" s="106">
        <f t="shared" si="0"/>
        <v>2</v>
      </c>
      <c r="F20" s="104"/>
      <c r="G20" s="105" t="str">
        <f>Budget!B16</f>
        <v>Side Project</v>
      </c>
      <c r="H20" s="106">
        <f>IFERROR(INDEX(Budget!C14:C38,MATCH(Analytics!G20,Budget!B14:B38,0)),"")</f>
        <v>400</v>
      </c>
      <c r="I20" s="106">
        <f>IF(G20=0,"",SUMIF(Income!D14:D21,Analytics!G20,Income!E14:E21))</f>
        <v>200</v>
      </c>
      <c r="J20" s="106">
        <f t="shared" si="1"/>
        <v>-200</v>
      </c>
    </row>
    <row r="21" spans="1:10" s="4" customFormat="1" ht="22.15" customHeight="1">
      <c r="A21" s="104"/>
      <c r="B21" s="105" t="str">
        <f>Budget!E17</f>
        <v>Water</v>
      </c>
      <c r="C21" s="106">
        <f>IFERROR(INDEX(Budget!F14:F38,MATCH(Analytics!B21,Budget!E14:E38,0)),"")</f>
        <v>17</v>
      </c>
      <c r="D21" s="106">
        <f>IF(B21=0,"",SUMIF(Spending!D14:D24,Analytics!B21,Spending!E14:E24))</f>
        <v>300</v>
      </c>
      <c r="E21" s="106">
        <f t="shared" si="0"/>
        <v>-283</v>
      </c>
      <c r="F21" s="104"/>
      <c r="G21" s="105">
        <f>Budget!B17</f>
        <v>0</v>
      </c>
      <c r="H21" s="106" t="str">
        <f>IFERROR(INDEX(Budget!C14:C38,MATCH(Analytics!G21,Budget!B14:B38,0)),"")</f>
        <v/>
      </c>
      <c r="I21" s="106" t="str">
        <f>IF(G21=0,"",SUMIF(Income!D14:D21,Analytics!G21,Income!E14:E21))</f>
        <v/>
      </c>
      <c r="J21" s="106" t="str">
        <f t="shared" si="1"/>
        <v/>
      </c>
    </row>
    <row r="22" spans="1:10" s="4" customFormat="1" ht="22.15" customHeight="1">
      <c r="A22" s="104"/>
      <c r="B22" s="105" t="str">
        <f>Budget!E18</f>
        <v>Phone</v>
      </c>
      <c r="C22" s="106">
        <f>IFERROR(INDEX(Budget!F14:F38,MATCH(Analytics!B22,Budget!E14:E38,0)),"")</f>
        <v>150</v>
      </c>
      <c r="D22" s="106">
        <f>IF(B22=0,"",SUMIF(Spending!D14:D24,Analytics!B22,Spending!E14:E24))</f>
        <v>150</v>
      </c>
      <c r="E22" s="106">
        <f t="shared" si="0"/>
        <v>0</v>
      </c>
      <c r="F22" s="104"/>
      <c r="G22" s="105">
        <f>Budget!B18</f>
        <v>0</v>
      </c>
      <c r="H22" s="106" t="str">
        <f>IFERROR(INDEX(Budget!C14:C38,MATCH(Analytics!G22,Budget!B14:B38,0)),"")</f>
        <v/>
      </c>
      <c r="I22" s="106" t="str">
        <f>IF(G2=0,"",SUMIF(Income!D14:D21,Analytics!G22,Income!E14:E21))</f>
        <v/>
      </c>
      <c r="J22" s="106" t="str">
        <f t="shared" si="1"/>
        <v/>
      </c>
    </row>
    <row r="23" spans="1:10" s="4" customFormat="1" ht="22.15" customHeight="1">
      <c r="A23" s="104"/>
      <c r="B23" s="105" t="str">
        <f>Budget!E19</f>
        <v>Cable</v>
      </c>
      <c r="C23" s="106">
        <f>IFERROR(INDEX(Budget!F14:F38,MATCH(Analytics!B23,Budget!E14:E38,0)),"")</f>
        <v>79</v>
      </c>
      <c r="D23" s="106">
        <f>IF(B23=0,"",SUMIF(Spending!D14:D24,Analytics!B23,Spending!E14:E24))</f>
        <v>100</v>
      </c>
      <c r="E23" s="106">
        <f t="shared" si="0"/>
        <v>-21</v>
      </c>
      <c r="F23" s="104"/>
      <c r="G23" s="105">
        <f>Budget!B19</f>
        <v>0</v>
      </c>
      <c r="H23" s="106" t="str">
        <f>IFERROR(INDEX(Budget!C14:C38,MATCH(Analytics!G23,Budget!B14:B38,0)),"")</f>
        <v/>
      </c>
      <c r="I23" s="106" t="str">
        <f>IF(G23=0,"",SUMIF(Income!D14:D21,Analytics!G23,Income!E14:E21))</f>
        <v/>
      </c>
      <c r="J23" s="106" t="str">
        <f t="shared" si="1"/>
        <v/>
      </c>
    </row>
    <row r="24" spans="1:10" s="4" customFormat="1" ht="22.15" customHeight="1">
      <c r="A24" s="104"/>
      <c r="B24" s="105" t="str">
        <f>Budget!E20</f>
        <v>Internet</v>
      </c>
      <c r="C24" s="106">
        <f>IFERROR(INDEX(Budget!F14:F38,MATCH(Analytics!B24,Budget!E14:E38,0)),"")</f>
        <v>26</v>
      </c>
      <c r="D24" s="106">
        <f>IF(B24=0,"",SUMIF(Spending!D14:D24,Analytics!B24,Spending!E14:E24))</f>
        <v>0</v>
      </c>
      <c r="E24" s="106">
        <f t="shared" si="0"/>
        <v>26</v>
      </c>
      <c r="F24" s="104"/>
      <c r="G24" s="105">
        <f>Budget!B20</f>
        <v>0</v>
      </c>
      <c r="H24" s="106" t="str">
        <f>IFERROR(INDEX(Budget!C14:C38,MATCH(Analytics!G24,Budget!B14:B38,0)),"")</f>
        <v/>
      </c>
      <c r="I24" s="106" t="str">
        <f>IF(G24=0,"",SUMIF(Income!D14:D21,Analytics!G24,Income!E14:E21))</f>
        <v/>
      </c>
      <c r="J24" s="106" t="str">
        <f t="shared" si="1"/>
        <v/>
      </c>
    </row>
    <row r="25" spans="1:10" s="4" customFormat="1" ht="22.15" customHeight="1">
      <c r="A25" s="104"/>
      <c r="B25" s="105" t="str">
        <f>Budget!E21</f>
        <v>Trash</v>
      </c>
      <c r="C25" s="106">
        <f>IFERROR(INDEX(Budget!F14:F38,MATCH(Analytics!B25,Budget!E14:E38,0)),"")</f>
        <v>12</v>
      </c>
      <c r="D25" s="106">
        <f>IF(B25=0,"",SUMIF(Spending!D14:D24,Analytics!B25,Spending!E14:E24))</f>
        <v>0</v>
      </c>
      <c r="E25" s="106">
        <f t="shared" si="0"/>
        <v>12</v>
      </c>
      <c r="F25" s="104"/>
      <c r="G25" s="105">
        <f>Budget!B21</f>
        <v>0</v>
      </c>
      <c r="H25" s="106" t="str">
        <f>IFERROR(INDEX(Budget!C14:C38,MATCH(Analytics!G25,Budget!B14:B38,0)),"")</f>
        <v/>
      </c>
      <c r="I25" s="106" t="str">
        <f>IF(G25=0,"",SUMIF(Income!D14:D21,Analytics!G25,Income!E14:E21))</f>
        <v/>
      </c>
      <c r="J25" s="106" t="str">
        <f t="shared" si="1"/>
        <v/>
      </c>
    </row>
    <row r="26" spans="1:10" s="4" customFormat="1" ht="22.15" customHeight="1">
      <c r="A26" s="104"/>
      <c r="B26" s="105" t="str">
        <f>Budget!E22</f>
        <v>Fuel</v>
      </c>
      <c r="C26" s="106">
        <f>IFERROR(INDEX(Budget!F14:F38,MATCH(Analytics!B26,Budget!E14:E38,0)),"")</f>
        <v>102</v>
      </c>
      <c r="D26" s="106">
        <f>IF(B26=0,"",SUMIF(Spending!D14:D24,Analytics!B26,Spending!E14:E24))</f>
        <v>0</v>
      </c>
      <c r="E26" s="106">
        <f t="shared" si="0"/>
        <v>102</v>
      </c>
      <c r="F26" s="104"/>
      <c r="G26" s="105">
        <f>Budget!B22</f>
        <v>0</v>
      </c>
      <c r="H26" s="106" t="str">
        <f>IFERROR(INDEX(Budget!C14:C38,MATCH(Analytics!G26,Budget!B14:B38,0)),"")</f>
        <v/>
      </c>
      <c r="I26" s="106" t="str">
        <f>IF(G26=0,"",SUMIF(Income!D14:D21,Analytics!G26,Income!E14:E21))</f>
        <v/>
      </c>
      <c r="J26" s="106" t="str">
        <f t="shared" si="1"/>
        <v/>
      </c>
    </row>
    <row r="27" spans="1:10" s="4" customFormat="1" ht="22.15" customHeight="1">
      <c r="A27" s="104"/>
      <c r="B27" s="105" t="str">
        <f>Budget!E23</f>
        <v>Transportation</v>
      </c>
      <c r="C27" s="106">
        <f>IFERROR(INDEX(Budget!F14:F38,MATCH(Analytics!B27,Budget!E14:E38,0)),"")</f>
        <v>60</v>
      </c>
      <c r="D27" s="106">
        <f>IF(B27=0,"",SUMIF(Spending!D14:D24,Analytics!B27,Spending!E14:E24))</f>
        <v>0</v>
      </c>
      <c r="E27" s="106">
        <f t="shared" si="0"/>
        <v>60</v>
      </c>
      <c r="F27" s="104"/>
      <c r="G27" s="105">
        <f>Budget!B23</f>
        <v>0</v>
      </c>
      <c r="H27" s="106" t="str">
        <f>IFERROR(INDEX(Budget!C14:C38,MATCH(Analytics!G27,Budget!B14:B38,0)),"")</f>
        <v/>
      </c>
      <c r="I27" s="106" t="str">
        <f>IF(G27=0,"",SUMIF(Income!D14:D21,Analytics!G27,Income!E14:E21))</f>
        <v/>
      </c>
      <c r="J27" s="106" t="str">
        <f t="shared" si="1"/>
        <v/>
      </c>
    </row>
    <row r="28" spans="1:10" s="4" customFormat="1" ht="22.15" customHeight="1">
      <c r="A28" s="104"/>
      <c r="B28" s="105" t="str">
        <f>Budget!E24</f>
        <v>Groceries</v>
      </c>
      <c r="C28" s="106">
        <f>IFERROR(INDEX(Budget!F14:F38,MATCH(Analytics!B28,Budget!E14:E38,0)),"")</f>
        <v>154</v>
      </c>
      <c r="D28" s="106">
        <f>IF(B28=0,"",SUMIF(Spending!D14:D24,Analytics!B28,Spending!E14:E24))</f>
        <v>600</v>
      </c>
      <c r="E28" s="106">
        <f t="shared" si="0"/>
        <v>-446</v>
      </c>
      <c r="F28" s="104"/>
      <c r="G28" s="105">
        <f>Budget!B24</f>
        <v>0</v>
      </c>
      <c r="H28" s="106" t="str">
        <f>IFERROR(INDEX(Budget!C14:C38,MATCH(Analytics!G28,Budget!B14:B38,0)),"")</f>
        <v/>
      </c>
      <c r="I28" s="106" t="str">
        <f>IF(G28=0,"",SUMIF(Income!D14:D21,Analytics!G28,Income!E14:E21))</f>
        <v/>
      </c>
      <c r="J28" s="106" t="str">
        <f t="shared" si="1"/>
        <v/>
      </c>
    </row>
    <row r="29" spans="1:10" s="4" customFormat="1" ht="22.15" customHeight="1">
      <c r="A29" s="104"/>
      <c r="B29" s="105" t="str">
        <f>Budget!E25</f>
        <v>Clothing</v>
      </c>
      <c r="C29" s="106">
        <f>IFERROR(INDEX(Budget!F14:F38,MATCH(Analytics!B29,Budget!E14:E38,0)),"")</f>
        <v>200</v>
      </c>
      <c r="D29" s="106">
        <f>IF(B29=0,"",SUMIF(Spending!D14:D24,Analytics!B29,Spending!E14:E24))</f>
        <v>0</v>
      </c>
      <c r="E29" s="106">
        <f t="shared" si="0"/>
        <v>200</v>
      </c>
      <c r="F29" s="104"/>
      <c r="G29" s="105">
        <f>Budget!B25</f>
        <v>0</v>
      </c>
      <c r="H29" s="106" t="str">
        <f>IFERROR(INDEX(Budget!C14:C38,MATCH(Analytics!G29,Budget!B14:B38,0)),"")</f>
        <v/>
      </c>
      <c r="I29" s="106" t="str">
        <f>IF(G29=0,"",SUMIF(Income!D14:D21,Analytics!G29,Income!E14:E21))</f>
        <v/>
      </c>
      <c r="J29" s="106" t="str">
        <f t="shared" si="1"/>
        <v/>
      </c>
    </row>
    <row r="30" spans="1:10" s="4" customFormat="1" ht="22.15" customHeight="1">
      <c r="A30" s="104"/>
      <c r="B30" s="105" t="str">
        <f>Budget!E26</f>
        <v>Cleaning</v>
      </c>
      <c r="C30" s="106">
        <f>IFERROR(INDEX(Budget!F14:F38,MATCH(Analytics!B30,Budget!E14:E38,0)),"")</f>
        <v>85</v>
      </c>
      <c r="D30" s="106">
        <f>IF(B30=0,"",SUMIF(Spending!D14:D24,Analytics!B30,Spending!E14:E24))</f>
        <v>0</v>
      </c>
      <c r="E30" s="106">
        <f t="shared" si="0"/>
        <v>85</v>
      </c>
      <c r="F30" s="104"/>
      <c r="G30" s="105">
        <f>Budget!B26</f>
        <v>0</v>
      </c>
      <c r="H30" s="106" t="str">
        <f>IFERROR(INDEX(Budget!C14:C38,MATCH(Analytics!G30,Budget!B14:B38,0)),"")</f>
        <v/>
      </c>
      <c r="I30" s="106" t="str">
        <f>IF(G30=0,"",SUMIF(Income!D14:D21,Analytics!G30,Income!E14:E21))</f>
        <v/>
      </c>
      <c r="J30" s="106" t="str">
        <f t="shared" si="1"/>
        <v/>
      </c>
    </row>
    <row r="31" spans="1:10" s="4" customFormat="1" ht="22.15" customHeight="1">
      <c r="A31" s="104"/>
      <c r="B31" s="105" t="str">
        <f>Budget!E27</f>
        <v>Education</v>
      </c>
      <c r="C31" s="106">
        <f>IFERROR(INDEX(Budget!F14:F38,MATCH(Analytics!B31,Budget!E14:E38,0)),"")</f>
        <v>49</v>
      </c>
      <c r="D31" s="106">
        <f>IF(B31=0,"",SUMIF(Spending!D14:D24,Analytics!B32,Spending!E14:E24))</f>
        <v>0</v>
      </c>
      <c r="E31" s="106">
        <f t="shared" si="0"/>
        <v>49</v>
      </c>
      <c r="F31" s="104"/>
      <c r="G31" s="105">
        <f>Budget!B27</f>
        <v>0</v>
      </c>
      <c r="H31" s="106" t="str">
        <f>IFERROR(INDEX(Budget!C14:C38,MATCH(Analytics!G31,Budget!B14:B38,0)),"")</f>
        <v/>
      </c>
      <c r="I31" s="106" t="str">
        <f>IF(G31=0,"",SUMIF(Income!D14:D21,Analytics!G31,Income!E14:E21))</f>
        <v/>
      </c>
      <c r="J31" s="106" t="str">
        <f t="shared" si="1"/>
        <v/>
      </c>
    </row>
    <row r="32" spans="1:10" s="4" customFormat="1" ht="22.15" customHeight="1">
      <c r="A32" s="104"/>
      <c r="B32" s="105" t="str">
        <f>Budget!E28</f>
        <v>Dining/Eating Out</v>
      </c>
      <c r="C32" s="106">
        <f>IFERROR(INDEX(Budget!F14:F38,MATCH(Analytics!B32,Budget!E14:E38,0)),"")</f>
        <v>200</v>
      </c>
      <c r="D32" s="106">
        <f>IF(B32=0,"",SUMIF(Spending!D14:D24,Analytics!B32,Spending!E14:E24))</f>
        <v>0</v>
      </c>
      <c r="E32" s="106">
        <f t="shared" si="0"/>
        <v>200</v>
      </c>
      <c r="F32" s="104"/>
      <c r="G32" s="105">
        <f>Budget!B28</f>
        <v>0</v>
      </c>
      <c r="H32" s="106" t="str">
        <f>IFERROR(INDEX(Budget!C14:C38,MATCH(Analytics!G32,Budget!B14:B38,0)),"")</f>
        <v/>
      </c>
      <c r="I32" s="106" t="str">
        <f>IF(G32=0,"",SUMIF(Income!D14:D21,Analytics!G32,Income!E14:E21))</f>
        <v/>
      </c>
      <c r="J32" s="106" t="str">
        <f t="shared" si="1"/>
        <v/>
      </c>
    </row>
    <row r="33" spans="1:10" s="4" customFormat="1" ht="22.15" customHeight="1">
      <c r="A33" s="104"/>
      <c r="B33" s="105" t="str">
        <f>Budget!E29</f>
        <v>Health and Beauty</v>
      </c>
      <c r="C33" s="106">
        <f>IFERROR(INDEX(Budget!F14:F38,MATCH(Analytics!B33,Budget!E14:E38,0)),"")</f>
        <v>25</v>
      </c>
      <c r="D33" s="106">
        <f>IF(B33=0,"",SUMIF(Spending!D14:D24,Analytics!B33,Spending!E14:E24))</f>
        <v>0</v>
      </c>
      <c r="E33" s="106">
        <f t="shared" si="0"/>
        <v>25</v>
      </c>
      <c r="F33" s="104"/>
      <c r="G33" s="105">
        <f>Budget!B29</f>
        <v>0</v>
      </c>
      <c r="H33" s="106" t="str">
        <f>IFERROR(INDEX(Budget!C14:C38,MATCH(Analytics!G33,Budget!B14:B38,0)),"")</f>
        <v/>
      </c>
      <c r="I33" s="106" t="str">
        <f>IF(G33=0,"",SUMIF(Income!D14:D21,Analytics!G33,Income!E14:E21))</f>
        <v/>
      </c>
      <c r="J33" s="106" t="str">
        <f t="shared" si="1"/>
        <v/>
      </c>
    </row>
    <row r="34" spans="1:10" s="4" customFormat="1" ht="22.15" customHeight="1">
      <c r="A34" s="104"/>
      <c r="B34" s="105" t="str">
        <f>Budget!E30</f>
        <v>Pet Food</v>
      </c>
      <c r="C34" s="106">
        <f>IFERROR(INDEX(Budget!F14:F38,MATCH(Analytics!B34,Budget!E14:E38,0)),"")</f>
        <v>80</v>
      </c>
      <c r="D34" s="106">
        <f>IF(B34=0,"",SUMIF(Spending!D14:D24,Analytics!B34,Spending!E14:E24))</f>
        <v>0</v>
      </c>
      <c r="E34" s="106">
        <f t="shared" si="0"/>
        <v>80</v>
      </c>
      <c r="F34" s="104"/>
      <c r="G34" s="105">
        <f>Budget!B30</f>
        <v>0</v>
      </c>
      <c r="H34" s="106" t="str">
        <f>IFERROR(INDEX(Budget!C14:C38,MATCH(Analytics!G34,Budget!B14:B38,0)),"")</f>
        <v/>
      </c>
      <c r="I34" s="106" t="str">
        <f>IF(G34=0,"",SUMIF(Income!D14:D21,Analytics!G34,Income!E14:E21))</f>
        <v/>
      </c>
      <c r="J34" s="106" t="str">
        <f t="shared" si="1"/>
        <v/>
      </c>
    </row>
    <row r="35" spans="1:10" s="4" customFormat="1" ht="22.15" customHeight="1">
      <c r="A35" s="104"/>
      <c r="B35" s="105" t="str">
        <f>Budget!E31</f>
        <v>Donations</v>
      </c>
      <c r="C35" s="106">
        <f>IFERROR(INDEX(Budget!F14:F38,MATCH(Analytics!B35,Budget!E14:E38,0)),"")</f>
        <v>100</v>
      </c>
      <c r="D35" s="106">
        <f>IF(B35=0,"",SUMIF(Spending!D14:D24,Analytics!B36,Spending!E14:E24))</f>
        <v>0</v>
      </c>
      <c r="E35" s="106">
        <f t="shared" si="0"/>
        <v>100</v>
      </c>
      <c r="F35" s="104"/>
      <c r="G35" s="105">
        <f>Budget!B31</f>
        <v>0</v>
      </c>
      <c r="H35" s="106" t="str">
        <f>IFERROR(INDEX(Budget!C14:C38,MATCH(Analytics!G35,Budget!B14:B38,0)),"")</f>
        <v/>
      </c>
      <c r="I35" s="106" t="str">
        <f>IF(G35=0,"",SUMIF(Income!D14:D21,Analytics!G35,Income!E14:E21))</f>
        <v/>
      </c>
      <c r="J35" s="106" t="str">
        <f t="shared" si="1"/>
        <v/>
      </c>
    </row>
    <row r="36" spans="1:10" s="4" customFormat="1" ht="22.15" customHeight="1">
      <c r="A36" s="104"/>
      <c r="B36" s="105" t="str">
        <f>Budget!E32</f>
        <v>Entertainement</v>
      </c>
      <c r="C36" s="106">
        <f>IFERROR(INDEX(Budget!F14:F38,MATCH(Analytics!B36,Budget!E14:E38,0)),"")</f>
        <v>65</v>
      </c>
      <c r="D36" s="106">
        <f>IF(B36=0,"",SUMIF(Spending!D14:D24,Analytics!B36,Spending!E14:E24))</f>
        <v>0</v>
      </c>
      <c r="E36" s="106">
        <f t="shared" si="0"/>
        <v>65</v>
      </c>
      <c r="F36" s="104"/>
      <c r="G36" s="105">
        <f>Budget!B32</f>
        <v>0</v>
      </c>
      <c r="H36" s="106" t="str">
        <f>IFERROR(INDEX(Budget!C14:C38,MATCH(Analytics!G36,Budget!B14:B38,0)),"")</f>
        <v/>
      </c>
      <c r="I36" s="106" t="str">
        <f>IF(G36=0,"",SUMIF(Income!D14:D21,Analytics!G36,Income!E14:E21))</f>
        <v/>
      </c>
      <c r="J36" s="106" t="str">
        <f t="shared" si="1"/>
        <v/>
      </c>
    </row>
    <row r="37" spans="1:10" s="4" customFormat="1" ht="22.15" customHeight="1">
      <c r="A37" s="104"/>
      <c r="B37" s="105" t="str">
        <f>Budget!E33</f>
        <v>Gadgets</v>
      </c>
      <c r="C37" s="106">
        <f>IFERROR(INDEX(Budget!F14:F38,MATCH(Analytics!B37,Budget!E14:E38,0)),"")</f>
        <v>86</v>
      </c>
      <c r="D37" s="106">
        <f>IF(B37=0,"",SUMIF(Spending!D14:D24,Analytics!B37,Spending!E14:E24))</f>
        <v>0</v>
      </c>
      <c r="E37" s="106">
        <f t="shared" si="0"/>
        <v>86</v>
      </c>
      <c r="F37" s="104"/>
      <c r="G37" s="105">
        <f>Budget!B33</f>
        <v>0</v>
      </c>
      <c r="H37" s="106" t="str">
        <f>IFERROR(INDEX(Budget!C14:C38,MATCH(Analytics!G37,Budget!B14:B38,0)),"")</f>
        <v/>
      </c>
      <c r="I37" s="106" t="str">
        <f>IF(G37=0,"",SUMIF(Income!D14:D21,Analytics!G37,Income!E14:E21))</f>
        <v/>
      </c>
      <c r="J37" s="106" t="str">
        <f t="shared" si="1"/>
        <v/>
      </c>
    </row>
    <row r="38" spans="1:10" s="4" customFormat="1" ht="22.15" customHeight="1">
      <c r="A38" s="104"/>
      <c r="B38" s="105" t="str">
        <f>Budget!E34</f>
        <v>Gifts</v>
      </c>
      <c r="C38" s="106">
        <f>IFERROR(INDEX(Budget!F14:F38,MATCH(Analytics!B38,Budget!E14:E38,0)),"")</f>
        <v>75</v>
      </c>
      <c r="D38" s="106">
        <f>IF(B38=0,"",SUMIF(Spending!D14:D24,Analytics!B38,Spending!E14:E24))</f>
        <v>0</v>
      </c>
      <c r="E38" s="106">
        <f t="shared" si="0"/>
        <v>75</v>
      </c>
      <c r="F38" s="104"/>
      <c r="G38" s="105">
        <f>Budget!B34</f>
        <v>0</v>
      </c>
      <c r="H38" s="106" t="str">
        <f>IFERROR(INDEX(Budget!C14:C38,MATCH(Analytics!G38,Budget!B14:B38,0)),"")</f>
        <v/>
      </c>
      <c r="I38" s="106" t="str">
        <f>IF(G38=0,"",SUMIF(Income!D14:D21,Analytics!G38,Income!E14:E21))</f>
        <v/>
      </c>
      <c r="J38" s="106" t="str">
        <f t="shared" si="1"/>
        <v/>
      </c>
    </row>
    <row r="39" spans="1:10" s="4" customFormat="1" ht="22.15" customHeight="1">
      <c r="A39" s="104"/>
      <c r="B39" s="105" t="str">
        <f>Budget!E35</f>
        <v>Subscriptions</v>
      </c>
      <c r="C39" s="106">
        <f>IFERROR(INDEX(Budget!F14:F38,MATCH(Analytics!B39,Budget!E14:E38,0)),"")</f>
        <v>33</v>
      </c>
      <c r="D39" s="106">
        <f>IF(B39=0,"",SUMIF(Spending!D14:D24,Analytics!B39,Spending!E14:E24))</f>
        <v>0</v>
      </c>
      <c r="E39" s="106">
        <f t="shared" si="0"/>
        <v>33</v>
      </c>
      <c r="F39" s="104"/>
      <c r="G39" s="105">
        <f>Budget!B35</f>
        <v>0</v>
      </c>
      <c r="H39" s="106" t="str">
        <f>IFERROR(INDEX(Budget!C14:C38,MATCH(Analytics!G39,Budget!B14:B38,0)),"")</f>
        <v/>
      </c>
      <c r="I39" s="106" t="str">
        <f>IF(G39=0,"",SUMIF(Income!D14:D21,Analytics!G39,Income!E14:E21))</f>
        <v/>
      </c>
      <c r="J39" s="106" t="str">
        <f t="shared" si="1"/>
        <v/>
      </c>
    </row>
    <row r="40" spans="1:10" s="4" customFormat="1" ht="22.15" customHeight="1">
      <c r="A40" s="104"/>
      <c r="B40" s="105" t="str">
        <f>Budget!E36</f>
        <v>Gym</v>
      </c>
      <c r="C40" s="106">
        <f>IFERROR(INDEX(Budget!F14:F38,MATCH(Analytics!B40,Budget!E14:E38,0)),"")</f>
        <v>25</v>
      </c>
      <c r="D40" s="106">
        <f>IF(B40=0,"",SUMIF(Spending!D14:D24,Analytics!B40,Spending!E14:E24))</f>
        <v>0</v>
      </c>
      <c r="E40" s="106">
        <f t="shared" si="0"/>
        <v>25</v>
      </c>
      <c r="F40" s="104"/>
      <c r="G40" s="105">
        <f>Budget!B36</f>
        <v>0</v>
      </c>
      <c r="H40" s="106" t="str">
        <f>IFERROR(INDEX(Budget!C14:C38,MATCH(Analytics!G40,Budget!B14:B38,0)),"")</f>
        <v/>
      </c>
      <c r="I40" s="106" t="str">
        <f>IF(G40=0,"",SUMIF(Income!D14:D21,Analytics!G40,Income!E14:E21))</f>
        <v/>
      </c>
      <c r="J40" s="106" t="str">
        <f t="shared" si="1"/>
        <v/>
      </c>
    </row>
    <row r="41" spans="1:10" s="4" customFormat="1" ht="22.15" customHeight="1">
      <c r="A41" s="104"/>
      <c r="B41" s="105" t="str">
        <f>Budget!E37</f>
        <v>Medicine</v>
      </c>
      <c r="C41" s="106">
        <f>IFERROR(INDEX(Budget!F14:F38,MATCH(Analytics!B41,Budget!E14:E38,0)),"")</f>
        <v>89</v>
      </c>
      <c r="D41" s="106">
        <f>IF(B41=0,"",SUMIF(Spending!D14:D24,Analytics!B41,Spending!E14:E24))</f>
        <v>0</v>
      </c>
      <c r="E41" s="106">
        <f t="shared" si="0"/>
        <v>89</v>
      </c>
      <c r="F41" s="104"/>
      <c r="G41" s="105">
        <f>Budget!B37</f>
        <v>0</v>
      </c>
      <c r="H41" s="106" t="str">
        <f>IFERROR(INDEX(Budget!C14:C38,MATCH(Analytics!G41,Budget!B14:B38,0)),"")</f>
        <v/>
      </c>
      <c r="I41" s="106" t="str">
        <f>IF(G41=0,"",SUMIF(Income!D14:D21,Analytics!G41,Income!E14:E21))</f>
        <v/>
      </c>
      <c r="J41" s="106" t="str">
        <f t="shared" si="1"/>
        <v/>
      </c>
    </row>
    <row r="42" spans="1:10" s="4" customFormat="1" ht="22.15" customHeight="1">
      <c r="A42" s="104"/>
      <c r="B42" s="105" t="str">
        <f>Budget!E38</f>
        <v>Miscellaneous</v>
      </c>
      <c r="C42" s="106">
        <f>IFERROR(INDEX(Budget!F14:F38,MATCH(Analytics!B42,Budget!E14:E38,0)),"")</f>
        <v>250</v>
      </c>
      <c r="D42" s="106">
        <f>IF(B42=0,"",SUMIF(Spending!D14:D24,Analytics!B42,Spending!E14:E24))</f>
        <v>0</v>
      </c>
      <c r="E42" s="106">
        <f t="shared" si="0"/>
        <v>250</v>
      </c>
      <c r="F42" s="104"/>
      <c r="G42" s="105">
        <f>Budget!B38</f>
        <v>0</v>
      </c>
      <c r="H42" s="106" t="str">
        <f>IFERROR(INDEX(Budget!C14:C38,MATCH(Analytics!G42,Budget!B14:B38,0)),"")</f>
        <v/>
      </c>
      <c r="I42" s="106" t="str">
        <f>IF(G42=0,"",SUMIF(Income!D14:D21,Analytics!G42,Income!E14:E21))</f>
        <v/>
      </c>
      <c r="J42" s="106" t="str">
        <f t="shared" si="1"/>
        <v/>
      </c>
    </row>
    <row r="43" spans="1:10" ht="18.75">
      <c r="A43" s="5"/>
      <c r="B43" s="77" t="s">
        <v>35</v>
      </c>
      <c r="C43" s="78">
        <f>SUM(C18:C42)</f>
        <v>3001</v>
      </c>
      <c r="D43" s="78">
        <f>SUM(D18:D42)</f>
        <v>2100</v>
      </c>
      <c r="E43" s="78">
        <f>SUM(E18:E42)</f>
        <v>901</v>
      </c>
      <c r="F43" s="5"/>
      <c r="G43" s="77" t="s">
        <v>35</v>
      </c>
      <c r="H43" s="78">
        <f>SUM(H18:H42)</f>
        <v>3200</v>
      </c>
      <c r="I43" s="78">
        <f>SUM(I18:I42)</f>
        <v>2900</v>
      </c>
      <c r="J43" s="78">
        <f>SUM(J18:J42)</f>
        <v>-300</v>
      </c>
    </row>
    <row r="44" spans="1:10" ht="18.75">
      <c r="A44" s="5"/>
      <c r="B44" s="5"/>
      <c r="C44" s="5"/>
      <c r="D44" s="5"/>
      <c r="E44" s="5"/>
      <c r="F44" s="5"/>
    </row>
    <row r="45" spans="1:10" ht="18.75">
      <c r="A45" s="5"/>
      <c r="B45" s="5"/>
      <c r="C45" s="5"/>
      <c r="D45" s="5"/>
      <c r="E45" s="5"/>
      <c r="F45" s="5"/>
    </row>
    <row r="46" spans="1:10" ht="18.75">
      <c r="A46" s="5"/>
      <c r="B46" s="5"/>
      <c r="C46" s="5"/>
      <c r="D46" s="5"/>
      <c r="E46" s="5"/>
      <c r="F46" s="5"/>
    </row>
    <row r="47" spans="1:10" ht="18.75">
      <c r="A47" s="5"/>
      <c r="B47" s="5"/>
      <c r="C47" s="5"/>
      <c r="D47" s="5"/>
      <c r="E47" s="5"/>
      <c r="F47" s="5"/>
    </row>
    <row r="48" spans="1:10" ht="18.75">
      <c r="A48" s="5"/>
      <c r="B48" s="5"/>
      <c r="C48" s="5"/>
      <c r="D48" s="5"/>
      <c r="E48" s="5"/>
      <c r="F48" s="5"/>
    </row>
    <row r="83" spans="2:2" ht="15.75">
      <c r="B83" s="7" t="s">
        <v>27</v>
      </c>
    </row>
    <row r="84" spans="2:2" ht="15.75">
      <c r="B84" s="6" t="s">
        <v>28</v>
      </c>
    </row>
  </sheetData>
  <mergeCells count="4">
    <mergeCell ref="B2:E2"/>
    <mergeCell ref="C7:E7"/>
    <mergeCell ref="H7:J7"/>
    <mergeCell ref="C8:E8"/>
  </mergeCells>
  <conditionalFormatting sqref="B18:E42">
    <cfRule type="expression" dxfId="3" priority="2">
      <formula>MOD(ROW(),2)=0</formula>
    </cfRule>
  </conditionalFormatting>
  <conditionalFormatting sqref="G18:J42">
    <cfRule type="expression" dxfId="2" priority="1">
      <formula>MOD(ROW(),2)=0</formula>
    </cfRule>
  </conditionalFormatting>
  <pageMargins left="0.7" right="0.7" top="0.75" bottom="0.75" header="0.3" footer="0.3"/>
  <pageSetup scale="61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F27"/>
  <sheetViews>
    <sheetView showGridLines="0" workbookViewId="0">
      <selection activeCell="C11" sqref="C11"/>
    </sheetView>
  </sheetViews>
  <sheetFormatPr defaultColWidth="8.7109375" defaultRowHeight="15"/>
  <cols>
    <col min="1" max="1" width="2.42578125" style="21" customWidth="1"/>
    <col min="2" max="2" width="19.7109375" style="21" customWidth="1"/>
    <col min="3" max="3" width="38.140625" style="21" bestFit="1" customWidth="1"/>
    <col min="4" max="4" width="26.28515625" style="21" customWidth="1"/>
    <col min="5" max="5" width="16.28515625" style="21" customWidth="1"/>
    <col min="6" max="6" width="21" style="21" customWidth="1"/>
    <col min="7" max="16384" width="8.7109375" style="21"/>
  </cols>
  <sheetData>
    <row r="1" spans="2:6">
      <c r="B1" s="60"/>
      <c r="C1" s="60"/>
      <c r="D1" s="60"/>
      <c r="E1" s="60"/>
    </row>
    <row r="2" spans="2:6" ht="22.5">
      <c r="B2" s="140" t="str">
        <f>Budget!B2</f>
        <v>My Money Goal Tracker</v>
      </c>
      <c r="C2" s="140"/>
      <c r="D2" s="140"/>
      <c r="E2" s="140"/>
      <c r="F2" s="32"/>
    </row>
    <row r="3" spans="2:6" ht="15" customHeight="1">
      <c r="B3" s="32"/>
      <c r="C3" s="32"/>
      <c r="D3" s="32"/>
      <c r="E3" s="32"/>
      <c r="F3" s="32"/>
    </row>
    <row r="4" spans="2:6" ht="22.5">
      <c r="B4" s="83" t="s">
        <v>37</v>
      </c>
      <c r="C4" s="32"/>
      <c r="D4" s="32"/>
      <c r="E4" s="32"/>
      <c r="F4" s="32"/>
    </row>
    <row r="5" spans="2:6" ht="15" customHeight="1" thickBot="1">
      <c r="B5" s="59"/>
      <c r="C5" s="59"/>
      <c r="D5" s="59"/>
      <c r="E5" s="59"/>
      <c r="F5" s="59"/>
    </row>
    <row r="6" spans="2:6" ht="7.15" customHeight="1">
      <c r="B6" s="61"/>
      <c r="C6" s="63"/>
      <c r="D6" s="64"/>
      <c r="E6" s="65"/>
      <c r="F6" s="58"/>
    </row>
    <row r="7" spans="2:6" ht="19.899999999999999" customHeight="1">
      <c r="B7" s="66" t="s">
        <v>40</v>
      </c>
      <c r="C7" s="75">
        <f>Budget!B7</f>
        <v>43831</v>
      </c>
      <c r="D7" s="62" t="s">
        <v>21</v>
      </c>
      <c r="E7" s="76">
        <f>Budget!C39</f>
        <v>3200</v>
      </c>
      <c r="F7" s="58"/>
    </row>
    <row r="8" spans="2:6" ht="19.899999999999999" customHeight="1">
      <c r="B8" s="66" t="s">
        <v>69</v>
      </c>
      <c r="C8" s="75">
        <f>Budget!B9</f>
        <v>44196</v>
      </c>
      <c r="D8" s="62" t="s">
        <v>44</v>
      </c>
      <c r="E8" s="76">
        <f>SUM(E14:E21)</f>
        <v>2900</v>
      </c>
      <c r="F8" s="58"/>
    </row>
    <row r="9" spans="2:6" ht="19.899999999999999" customHeight="1">
      <c r="B9" s="66" t="s">
        <v>42</v>
      </c>
      <c r="C9" s="75">
        <f>MAX(B13:B18)</f>
        <v>44107</v>
      </c>
      <c r="D9" s="62" t="s">
        <v>39</v>
      </c>
      <c r="E9" s="76">
        <f>E8-E7</f>
        <v>-300</v>
      </c>
      <c r="F9" s="58"/>
    </row>
    <row r="10" spans="2:6" ht="7.9" customHeight="1" thickBot="1">
      <c r="B10" s="67"/>
      <c r="C10" s="68"/>
      <c r="D10" s="69"/>
      <c r="E10" s="70"/>
      <c r="F10" s="58"/>
    </row>
    <row r="11" spans="2:6" ht="19.899999999999999" customHeight="1">
      <c r="D11" s="25"/>
      <c r="F11" s="58"/>
    </row>
    <row r="12" spans="2:6" ht="19.899999999999999" customHeight="1">
      <c r="B12" s="1" t="s">
        <v>25</v>
      </c>
      <c r="C12" s="1"/>
      <c r="D12" s="2"/>
      <c r="E12" s="3">
        <f>SUBTOTAL(9,E14:E21)</f>
        <v>2900</v>
      </c>
      <c r="F12" s="52"/>
    </row>
    <row r="13" spans="2:6" s="74" customFormat="1" ht="19.899999999999999" customHeight="1">
      <c r="B13" s="71" t="s">
        <v>20</v>
      </c>
      <c r="C13" s="71" t="s">
        <v>38</v>
      </c>
      <c r="D13" s="71" t="s">
        <v>22</v>
      </c>
      <c r="E13" s="72" t="s">
        <v>2</v>
      </c>
      <c r="F13" s="73"/>
    </row>
    <row r="14" spans="2:6" ht="19.899999999999999" customHeight="1">
      <c r="B14" s="126">
        <v>44013</v>
      </c>
      <c r="C14" s="126" t="s">
        <v>75</v>
      </c>
      <c r="D14" s="126" t="s">
        <v>1</v>
      </c>
      <c r="E14" s="127">
        <v>900</v>
      </c>
      <c r="F14" s="53"/>
    </row>
    <row r="15" spans="2:6" ht="19.899999999999999" customHeight="1">
      <c r="B15" s="126">
        <v>44014</v>
      </c>
      <c r="C15" s="126" t="s">
        <v>76</v>
      </c>
      <c r="D15" s="126" t="s">
        <v>0</v>
      </c>
      <c r="E15" s="127">
        <v>1800</v>
      </c>
      <c r="F15" s="53"/>
    </row>
    <row r="16" spans="2:6" ht="19.899999999999999" customHeight="1">
      <c r="B16" s="126">
        <v>44107</v>
      </c>
      <c r="C16" s="126" t="s">
        <v>56</v>
      </c>
      <c r="D16" s="126" t="s">
        <v>56</v>
      </c>
      <c r="E16" s="127">
        <v>200</v>
      </c>
      <c r="F16" s="53"/>
    </row>
    <row r="17" spans="2:6" ht="19.899999999999999" customHeight="1">
      <c r="B17" s="126"/>
      <c r="C17" s="126"/>
      <c r="D17" s="126"/>
      <c r="E17" s="127"/>
      <c r="F17" s="53"/>
    </row>
    <row r="18" spans="2:6" ht="19.899999999999999" customHeight="1">
      <c r="B18" s="126"/>
      <c r="C18" s="126"/>
      <c r="D18" s="126"/>
      <c r="E18" s="127"/>
      <c r="F18" s="53"/>
    </row>
    <row r="19" spans="2:6" ht="19.899999999999999" customHeight="1">
      <c r="B19" s="126"/>
      <c r="C19" s="126"/>
      <c r="D19" s="126"/>
      <c r="E19" s="127"/>
      <c r="F19" s="53"/>
    </row>
    <row r="20" spans="2:6" ht="19.899999999999999" customHeight="1">
      <c r="B20" s="126"/>
      <c r="C20" s="128"/>
      <c r="D20" s="126"/>
      <c r="E20" s="127"/>
      <c r="F20" s="53"/>
    </row>
    <row r="21" spans="2:6" ht="19.899999999999999" customHeight="1" thickBot="1">
      <c r="B21" s="126"/>
      <c r="C21" s="129"/>
      <c r="D21" s="126"/>
      <c r="E21" s="130"/>
      <c r="F21" s="53"/>
    </row>
    <row r="22" spans="2:6" ht="19.899999999999999" customHeight="1" thickTop="1">
      <c r="B22" s="51" t="s">
        <v>24</v>
      </c>
      <c r="C22" s="51"/>
      <c r="D22" s="50"/>
      <c r="E22" s="50"/>
      <c r="F22" s="54"/>
    </row>
    <row r="23" spans="2:6" ht="19.899999999999999" customHeight="1">
      <c r="B23" s="144"/>
      <c r="C23" s="144"/>
      <c r="D23" s="144"/>
      <c r="E23" s="144"/>
      <c r="F23" s="144"/>
    </row>
    <row r="25" spans="2:6" ht="15.75">
      <c r="B25" s="55" t="s">
        <v>26</v>
      </c>
      <c r="C25" s="55"/>
    </row>
    <row r="26" spans="2:6" ht="15.75">
      <c r="B26" s="56" t="s">
        <v>27</v>
      </c>
      <c r="C26" s="56"/>
    </row>
    <row r="27" spans="2:6" ht="15.75">
      <c r="B27" s="57" t="s">
        <v>28</v>
      </c>
      <c r="C27" s="57"/>
    </row>
  </sheetData>
  <autoFilter ref="B13:E13"/>
  <mergeCells count="2">
    <mergeCell ref="B23:F23"/>
    <mergeCell ref="B2:E2"/>
  </mergeCells>
  <conditionalFormatting sqref="B14:E21">
    <cfRule type="expression" dxfId="1" priority="1">
      <formula>MOD(ROW(),2)=0</formula>
    </cfRule>
  </conditionalFormatting>
  <dataValidations count="3">
    <dataValidation type="custom" errorStyle="warning" allowBlank="1" showInputMessage="1" showErrorMessage="1" errorTitle="OVER BUDGET" error="Do You Want To Overspend?" sqref="E14">
      <formula1>E14&lt;F14</formula1>
    </dataValidation>
    <dataValidation allowBlank="1" showInputMessage="1" sqref="F14:F21"/>
    <dataValidation type="custom" errorStyle="warning" allowBlank="1" showInputMessage="1" showErrorMessage="1" errorTitle="OVER BUDGET" error="Do You Want To Over Spend?" sqref="E15:E20">
      <formula1>E15&lt;F15</formula1>
    </dataValidation>
  </dataValidations>
  <pageMargins left="0.7" right="0.7" top="0.75" bottom="0.75" header="0.3" footer="0.3"/>
  <pageSetup scale="120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Title="Date " error="The date has to be between the Start and End Date of the Budget" xr:uid="{00000000-0002-0000-0200-000003000000}">
          <x14:formula1>
            <xm:f>Budget!$B$7</xm:f>
          </x14:formula1>
          <x14:formula2>
            <xm:f>Budget!$B$9</xm:f>
          </x14:formula2>
          <xm:sqref>B14:B21</xm:sqref>
        </x14:dataValidation>
        <x14:dataValidation type="list" allowBlank="1" showInputMessage="1" showErrorMessage="1" xr:uid="{00000000-0002-0000-0200-000004000000}">
          <x14:formula1>
            <xm:f>Budget!$B$14:$B$38</xm:f>
          </x14:formula1>
          <xm:sqref>D14:D21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F29"/>
  <sheetViews>
    <sheetView showGridLines="0" tabSelected="1" workbookViewId="0">
      <selection activeCell="C17" sqref="C17"/>
    </sheetView>
  </sheetViews>
  <sheetFormatPr defaultColWidth="8.7109375" defaultRowHeight="15"/>
  <cols>
    <col min="1" max="1" width="2.42578125" style="21" customWidth="1"/>
    <col min="2" max="2" width="19.7109375" style="21" customWidth="1"/>
    <col min="3" max="3" width="38.140625" style="21" bestFit="1" customWidth="1"/>
    <col min="4" max="4" width="26.28515625" style="21" customWidth="1"/>
    <col min="5" max="5" width="16.28515625" style="21" customWidth="1"/>
    <col min="6" max="6" width="21" style="21" customWidth="1"/>
    <col min="7" max="16384" width="8.7109375" style="21"/>
  </cols>
  <sheetData>
    <row r="1" spans="2:6">
      <c r="B1" s="108"/>
      <c r="C1" s="108"/>
      <c r="D1" s="108"/>
      <c r="E1" s="108"/>
    </row>
    <row r="2" spans="2:6" ht="22.5">
      <c r="B2" s="140" t="str">
        <f>Budget!B2</f>
        <v>My Money Goal Tracker</v>
      </c>
      <c r="C2" s="140"/>
      <c r="D2" s="140"/>
      <c r="E2" s="140"/>
      <c r="F2" s="32"/>
    </row>
    <row r="3" spans="2:6" ht="15" customHeight="1">
      <c r="B3" s="59"/>
      <c r="C3" s="59"/>
      <c r="D3" s="59"/>
      <c r="E3" s="59"/>
      <c r="F3" s="59"/>
    </row>
    <row r="4" spans="2:6" ht="19.899999999999999" customHeight="1">
      <c r="B4" s="82" t="s">
        <v>70</v>
      </c>
      <c r="C4" s="59"/>
      <c r="D4" s="59"/>
      <c r="E4" s="59"/>
      <c r="F4" s="59"/>
    </row>
    <row r="5" spans="2:6" ht="15" customHeight="1" thickBot="1">
      <c r="B5" s="59"/>
      <c r="C5" s="59"/>
      <c r="D5" s="59"/>
      <c r="E5" s="59"/>
      <c r="F5" s="59"/>
    </row>
    <row r="6" spans="2:6" ht="7.15" customHeight="1">
      <c r="B6" s="61"/>
      <c r="C6" s="63"/>
      <c r="D6" s="64"/>
      <c r="E6" s="65"/>
      <c r="F6" s="58"/>
    </row>
    <row r="7" spans="2:6" ht="19.899999999999999" customHeight="1">
      <c r="B7" s="66" t="s">
        <v>40</v>
      </c>
      <c r="C7" s="75">
        <f>Budget!B7</f>
        <v>43831</v>
      </c>
      <c r="D7" s="62" t="s">
        <v>21</v>
      </c>
      <c r="E7" s="76">
        <f>Budget!F39</f>
        <v>3001</v>
      </c>
      <c r="F7" s="58"/>
    </row>
    <row r="8" spans="2:6" ht="19.899999999999999" customHeight="1">
      <c r="B8" s="66" t="s">
        <v>69</v>
      </c>
      <c r="C8" s="75">
        <f>Budget!B9</f>
        <v>44196</v>
      </c>
      <c r="D8" s="62" t="s">
        <v>43</v>
      </c>
      <c r="E8" s="76">
        <f>SUM(E14:E24)</f>
        <v>2100</v>
      </c>
      <c r="F8" s="58"/>
    </row>
    <row r="9" spans="2:6" ht="19.899999999999999" customHeight="1">
      <c r="B9" s="66" t="s">
        <v>42</v>
      </c>
      <c r="C9" s="75">
        <f>MAX(B13:B18)</f>
        <v>44107</v>
      </c>
      <c r="D9" s="62" t="s">
        <v>39</v>
      </c>
      <c r="E9" s="76">
        <f>E8-E7</f>
        <v>-901</v>
      </c>
      <c r="F9" s="58"/>
    </row>
    <row r="10" spans="2:6" ht="7.9" customHeight="1" thickBot="1">
      <c r="B10" s="67"/>
      <c r="C10" s="68"/>
      <c r="D10" s="69"/>
      <c r="E10" s="70"/>
      <c r="F10" s="58"/>
    </row>
    <row r="11" spans="2:6" ht="19.899999999999999" customHeight="1">
      <c r="D11" s="25"/>
      <c r="F11" s="58"/>
    </row>
    <row r="12" spans="2:6" ht="19.899999999999999" customHeight="1">
      <c r="B12" s="110" t="s">
        <v>25</v>
      </c>
      <c r="C12" s="110"/>
      <c r="D12" s="111"/>
      <c r="E12" s="112">
        <f>SUBTOTAL(9,E14:E24)</f>
        <v>2100</v>
      </c>
      <c r="F12" s="52"/>
    </row>
    <row r="13" spans="2:6" s="74" customFormat="1" ht="19.899999999999999" customHeight="1">
      <c r="B13" s="113" t="s">
        <v>20</v>
      </c>
      <c r="C13" s="113" t="s">
        <v>38</v>
      </c>
      <c r="D13" s="113" t="s">
        <v>22</v>
      </c>
      <c r="E13" s="114" t="s">
        <v>2</v>
      </c>
      <c r="F13" s="73"/>
    </row>
    <row r="14" spans="2:6" ht="19.899999999999999" customHeight="1">
      <c r="B14" s="126">
        <v>44013</v>
      </c>
      <c r="C14" s="126" t="s">
        <v>71</v>
      </c>
      <c r="D14" s="126" t="s">
        <v>3</v>
      </c>
      <c r="E14" s="127">
        <v>900</v>
      </c>
      <c r="F14" s="53"/>
    </row>
    <row r="15" spans="2:6" ht="19.899999999999999" customHeight="1">
      <c r="B15" s="126">
        <v>44014</v>
      </c>
      <c r="C15" s="126" t="s">
        <v>72</v>
      </c>
      <c r="D15" s="126" t="s">
        <v>13</v>
      </c>
      <c r="E15" s="127">
        <v>50</v>
      </c>
      <c r="F15" s="53"/>
    </row>
    <row r="16" spans="2:6" ht="19.899999999999999" customHeight="1">
      <c r="B16" s="126">
        <v>44107</v>
      </c>
      <c r="C16" s="126" t="s">
        <v>73</v>
      </c>
      <c r="D16" s="126" t="s">
        <v>14</v>
      </c>
      <c r="E16" s="127">
        <v>300</v>
      </c>
      <c r="F16" s="53"/>
    </row>
    <row r="17" spans="2:6" ht="19.899999999999999" customHeight="1">
      <c r="B17" s="126">
        <v>44016</v>
      </c>
      <c r="C17" s="126" t="s">
        <v>74</v>
      </c>
      <c r="D17" s="126" t="s">
        <v>17</v>
      </c>
      <c r="E17" s="127">
        <v>100</v>
      </c>
      <c r="F17" s="53"/>
    </row>
    <row r="18" spans="2:6" ht="19.899999999999999" customHeight="1">
      <c r="B18" s="126">
        <v>43987</v>
      </c>
      <c r="C18" s="126" t="s">
        <v>77</v>
      </c>
      <c r="D18" s="126" t="s">
        <v>5</v>
      </c>
      <c r="E18" s="127">
        <v>50</v>
      </c>
      <c r="F18" s="53"/>
    </row>
    <row r="19" spans="2:6" ht="19.899999999999999" customHeight="1">
      <c r="B19" s="126">
        <v>43987</v>
      </c>
      <c r="C19" s="126" t="s">
        <v>78</v>
      </c>
      <c r="D19" s="126" t="s">
        <v>5</v>
      </c>
      <c r="E19" s="127">
        <v>50</v>
      </c>
      <c r="F19" s="53"/>
    </row>
    <row r="20" spans="2:6" ht="19.899999999999999" customHeight="1">
      <c r="B20" s="131">
        <v>43987</v>
      </c>
      <c r="C20" s="131" t="s">
        <v>79</v>
      </c>
      <c r="D20" s="131" t="s">
        <v>5</v>
      </c>
      <c r="E20" s="132">
        <v>50</v>
      </c>
      <c r="F20" s="53"/>
    </row>
    <row r="21" spans="2:6" ht="19.899999999999999" customHeight="1">
      <c r="B21" s="126">
        <v>44024</v>
      </c>
      <c r="C21" s="126" t="s">
        <v>80</v>
      </c>
      <c r="D21" s="126" t="s">
        <v>8</v>
      </c>
      <c r="E21" s="127">
        <v>200</v>
      </c>
      <c r="F21" s="53"/>
    </row>
    <row r="22" spans="2:6" ht="19.899999999999999" customHeight="1">
      <c r="B22" s="126">
        <v>44024</v>
      </c>
      <c r="C22" s="128" t="s">
        <v>81</v>
      </c>
      <c r="D22" s="126" t="s">
        <v>8</v>
      </c>
      <c r="E22" s="127">
        <v>400</v>
      </c>
      <c r="F22" s="53"/>
    </row>
    <row r="23" spans="2:6" ht="19.899999999999999" customHeight="1">
      <c r="B23" s="126"/>
      <c r="C23" s="128"/>
      <c r="D23" s="126"/>
      <c r="E23" s="127"/>
      <c r="F23" s="53"/>
    </row>
    <row r="24" spans="2:6" ht="19.899999999999999" customHeight="1" thickBot="1">
      <c r="B24" s="126"/>
      <c r="C24" s="129"/>
      <c r="D24" s="126"/>
      <c r="E24" s="130"/>
      <c r="F24" s="53"/>
    </row>
    <row r="25" spans="2:6" ht="19.899999999999999" customHeight="1" thickTop="1">
      <c r="B25" s="51" t="s">
        <v>24</v>
      </c>
      <c r="C25" s="51"/>
      <c r="D25" s="50"/>
      <c r="E25" s="50"/>
      <c r="F25" s="54"/>
    </row>
    <row r="27" spans="2:6" ht="15.75">
      <c r="B27" s="55" t="s">
        <v>26</v>
      </c>
      <c r="C27" s="55"/>
    </row>
    <row r="28" spans="2:6" ht="15.75">
      <c r="B28" s="56" t="s">
        <v>27</v>
      </c>
      <c r="C28" s="56"/>
    </row>
    <row r="29" spans="2:6" ht="15.75">
      <c r="B29" s="57" t="s">
        <v>28</v>
      </c>
      <c r="C29" s="57"/>
    </row>
  </sheetData>
  <autoFilter ref="B13:E13"/>
  <mergeCells count="1">
    <mergeCell ref="B2:E2"/>
  </mergeCells>
  <conditionalFormatting sqref="B14:E19 B21:E24">
    <cfRule type="expression" dxfId="0" priority="1">
      <formula>MOD(ROW(),2)=0</formula>
    </cfRule>
  </conditionalFormatting>
  <dataValidations count="3">
    <dataValidation type="custom" errorStyle="warning" allowBlank="1" showInputMessage="1" showErrorMessage="1" errorTitle="OVER BUDGET" error="Do You Want To Over Spend?" sqref="E15:E19 E21:E23">
      <formula1>E15&lt;F15</formula1>
    </dataValidation>
    <dataValidation allowBlank="1" showInputMessage="1" sqref="F14:F24"/>
    <dataValidation type="custom" errorStyle="warning" allowBlank="1" showInputMessage="1" showErrorMessage="1" errorTitle="OVER BUDGET" error="Do You Want To Overspend?" sqref="E14">
      <formula1>E14&lt;F14</formula1>
    </dataValidation>
  </dataValidations>
  <pageMargins left="0.7" right="0.7" top="0.75" bottom="0.75" header="0.3" footer="0.3"/>
  <pageSetup scale="120" orientation="landscape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Title="Date " error="The date has to be between the Start and End Date of the Budget" xr:uid="{00000000-0002-0000-0300-000003000000}">
          <x14:formula1>
            <xm:f>Budget!$B$7</xm:f>
          </x14:formula1>
          <x14:formula2>
            <xm:f>Budget!$B$9</xm:f>
          </x14:formula2>
          <xm:sqref>B14:B19 B21:B24</xm:sqref>
        </x14:dataValidation>
        <x14:dataValidation type="list" allowBlank="1" showInputMessage="1" showErrorMessage="1" xr:uid="{00000000-0002-0000-0300-000004000000}">
          <x14:formula1>
            <xm:f>Budget!$E$14:$E$38</xm:f>
          </x14:formula1>
          <xm:sqref>D14:D19 D21:D24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4:O41"/>
  <sheetViews>
    <sheetView zoomScale="80" zoomScaleNormal="80" zoomScalePageLayoutView="80" workbookViewId="0">
      <selection activeCell="P32" sqref="P32"/>
    </sheetView>
  </sheetViews>
  <sheetFormatPr defaultColWidth="11.140625" defaultRowHeight="15.4" customHeight="1"/>
  <cols>
    <col min="1" max="1" width="11.140625" customWidth="1"/>
  </cols>
  <sheetData>
    <row r="4" spans="1:1" s="134" customFormat="1" ht="26.25">
      <c r="A4" s="133"/>
    </row>
    <row r="5" spans="1:1" s="134" customFormat="1" ht="26.25">
      <c r="A5" s="135"/>
    </row>
    <row r="40" spans="1:15" s="134" customFormat="1" ht="26.25">
      <c r="A40" s="145" t="s">
        <v>82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36"/>
      <c r="N40" s="136"/>
      <c r="O40" s="136"/>
    </row>
    <row r="41" spans="1:15" s="134" customFormat="1" ht="26.25">
      <c r="A41" s="146" t="s">
        <v>83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37"/>
      <c r="N41" s="137"/>
      <c r="O41" s="137"/>
    </row>
  </sheetData>
  <sheetProtection sheet="1" objects="1" scenarios="1"/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5" right="0.75" top="1" bottom="1" header="0.5" footer="0.5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Budget</vt:lpstr>
      <vt:lpstr>Analytics</vt:lpstr>
      <vt:lpstr>Income</vt:lpstr>
      <vt:lpstr>Spending</vt:lpstr>
      <vt:lpstr>Copyright-2</vt:lpstr>
      <vt:lpstr>Analytics!Print_Area</vt:lpstr>
      <vt:lpstr>Budget!Print_Area</vt:lpstr>
      <vt:lpstr>Income!Print_Area</vt:lpstr>
      <vt:lpstr>Spending!Print_Area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Crispo Mwangi</dc:creator>
  <cp:lastModifiedBy>DELL</cp:lastModifiedBy>
  <cp:lastPrinted>2020-10-14T18:07:01Z</cp:lastPrinted>
  <dcterms:created xsi:type="dcterms:W3CDTF">2019-07-31T19:46:46Z</dcterms:created>
  <dcterms:modified xsi:type="dcterms:W3CDTF">2022-07-11T09:28:33Z</dcterms:modified>
</cp:coreProperties>
</file>