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autoCompressPictures="0"/>
  <bookViews>
    <workbookView xWindow="0" yWindow="0" windowWidth="20730" windowHeight="9330" activeTab="1"/>
  </bookViews>
  <sheets>
    <sheet name="Fundraising Details" sheetId="3" r:id="rId1"/>
    <sheet name="Charts" sheetId="4" r:id="rId2"/>
    <sheet name="Copyright-2" sheetId="6" state="hidden" r:id="rId3"/>
  </sheets>
  <definedNames>
    <definedName name="_xlnm._FilterDatabase" localSheetId="0" hidden="1">'Fundraising Details'!$B$19:$F$33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'Fundraising Details'!$B$4:$G$13</definedName>
  </definedNames>
  <calcPr calcId="162913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H18"/>
  <c r="H19"/>
  <c r="H20"/>
  <c r="H21"/>
  <c r="H22"/>
  <c r="H23"/>
  <c r="H24"/>
  <c r="H25"/>
  <c r="H26"/>
  <c r="H9"/>
  <c r="I8"/>
  <c r="H8"/>
  <c r="I9"/>
  <c r="I10"/>
  <c r="I11"/>
  <c r="I12"/>
  <c r="I13"/>
  <c r="I14"/>
  <c r="C20"/>
  <c r="C21"/>
  <c r="C22"/>
  <c r="C23"/>
  <c r="C24"/>
  <c r="C25"/>
  <c r="C26"/>
  <c r="C27"/>
  <c r="C28"/>
  <c r="C29"/>
  <c r="C30"/>
  <c r="C31"/>
  <c r="D20"/>
  <c r="D21"/>
  <c r="D22"/>
  <c r="D23"/>
  <c r="D24"/>
  <c r="D25"/>
  <c r="D26"/>
  <c r="D27"/>
  <c r="D28"/>
  <c r="D29"/>
  <c r="D30"/>
  <c r="D31"/>
  <c r="J8"/>
  <c r="J14"/>
  <c r="I15"/>
  <c r="J10"/>
  <c r="J11"/>
  <c r="J9"/>
  <c r="J12"/>
  <c r="I16"/>
  <c r="J15"/>
  <c r="J13"/>
  <c r="I17"/>
  <c r="J16"/>
  <c r="C11"/>
  <c r="J17"/>
  <c r="I18"/>
  <c r="F18"/>
  <c r="J18"/>
  <c r="I19"/>
  <c r="F8"/>
  <c r="F9"/>
  <c r="F12"/>
  <c r="D15"/>
  <c r="C12"/>
  <c r="K14"/>
  <c r="L14"/>
  <c r="K15"/>
  <c r="L15"/>
  <c r="K16"/>
  <c r="L16"/>
  <c r="K17"/>
  <c r="L17"/>
  <c r="K18"/>
  <c r="L18"/>
  <c r="I20"/>
  <c r="J19"/>
  <c r="K19"/>
  <c r="L19"/>
  <c r="K10"/>
  <c r="L10"/>
  <c r="K13"/>
  <c r="L13"/>
  <c r="K12"/>
  <c r="L12"/>
  <c r="K11"/>
  <c r="L11"/>
  <c r="K8"/>
  <c r="K9"/>
  <c r="F10"/>
  <c r="K20"/>
  <c r="J20"/>
  <c r="L20"/>
  <c r="I21"/>
  <c r="L8"/>
  <c r="L9"/>
  <c r="F11"/>
  <c r="I22"/>
  <c r="K21"/>
  <c r="J21"/>
  <c r="L21"/>
  <c r="J22"/>
  <c r="K22"/>
  <c r="I23"/>
  <c r="L22"/>
  <c r="J23"/>
  <c r="K23"/>
  <c r="I24"/>
  <c r="L23"/>
  <c r="K24"/>
  <c r="J24"/>
  <c r="L24"/>
  <c r="I25"/>
  <c r="J25"/>
  <c r="I26"/>
  <c r="K25"/>
  <c r="L25"/>
  <c r="J26"/>
  <c r="K26"/>
  <c r="L26"/>
</calcChain>
</file>

<file path=xl/sharedStrings.xml><?xml version="1.0" encoding="utf-8"?>
<sst xmlns="http://schemas.openxmlformats.org/spreadsheetml/2006/main" count="49" uniqueCount="44">
  <si>
    <t>Date</t>
  </si>
  <si>
    <t>Donor</t>
  </si>
  <si>
    <t>Donation</t>
  </si>
  <si>
    <t>Erin Smith</t>
  </si>
  <si>
    <t>Michael Kennedy</t>
  </si>
  <si>
    <t>Tony Molinari</t>
  </si>
  <si>
    <t>Rob Lucas</t>
  </si>
  <si>
    <t>Becky Pak</t>
  </si>
  <si>
    <t>Month</t>
  </si>
  <si>
    <t>[Organization Name]</t>
  </si>
  <si>
    <t>Monthly Target</t>
  </si>
  <si>
    <t>Year</t>
  </si>
  <si>
    <t>Legend</t>
  </si>
  <si>
    <t>Blue = Inputs</t>
  </si>
  <si>
    <t>Black = Calculations</t>
  </si>
  <si>
    <t>Target %</t>
  </si>
  <si>
    <t>Remaining %</t>
  </si>
  <si>
    <t>Fundraising Goals</t>
  </si>
  <si>
    <t xml:space="preserve">Remaining  </t>
  </si>
  <si>
    <t>Achieved</t>
  </si>
  <si>
    <t>Achieved %</t>
  </si>
  <si>
    <t>End</t>
  </si>
  <si>
    <t>Start</t>
  </si>
  <si>
    <t>Our 100% Goal</t>
  </si>
  <si>
    <t>Fundraising for</t>
  </si>
  <si>
    <t>Subtotal</t>
  </si>
  <si>
    <t>Largest Single Donation from</t>
  </si>
  <si>
    <t>Donations</t>
  </si>
  <si>
    <t>Donations by Month</t>
  </si>
  <si>
    <t>Skywalker</t>
  </si>
  <si>
    <t>Bugs Bunny</t>
  </si>
  <si>
    <t>Michel Fallah</t>
  </si>
  <si>
    <t>Hans Dieter</t>
  </si>
  <si>
    <t>Airton Senna</t>
  </si>
  <si>
    <t>Delta</t>
  </si>
  <si>
    <t>Target</t>
  </si>
  <si>
    <t>Adjusted Goal</t>
  </si>
  <si>
    <t>Status Date</t>
  </si>
  <si>
    <t>Status</t>
  </si>
  <si>
    <t>Performance</t>
  </si>
  <si>
    <t>&lt;Campaign Name&gt;</t>
  </si>
  <si>
    <t>insert additional lines above this row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</si>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</sst>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rgb="FF0070C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rgb="FF0070C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4"/>
      <name val="Tahoma Bold"/>
    </font>
    <font>
      <b/>
      <i/>
      <sz val="14"/>
      <color theme="0" tint="-0.249977111117893"/>
      <name val="Calibri"/>
      <family val="2"/>
      <scheme val="minor"/>
    </font>
    <font>
      <sz val="10"/>
      <color rgb="FF747474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auto="1"/>
      </right>
      <top style="thin">
        <color theme="9"/>
      </top>
      <bottom style="thin">
        <color theme="9"/>
      </bottom>
      <diagonal/>
    </border>
    <border>
      <left style="medium">
        <color auto="1"/>
      </left>
      <right style="thin">
        <color theme="9"/>
      </right>
      <top style="thin">
        <color theme="9"/>
      </top>
      <bottom style="medium">
        <color auto="1"/>
      </bottom>
      <diagonal/>
    </border>
    <border>
      <left style="thin">
        <color theme="9"/>
      </left>
      <right style="medium">
        <color auto="1"/>
      </right>
      <top style="thin">
        <color theme="9"/>
      </top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9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medium">
        <color auto="1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auto="1"/>
      </right>
      <top/>
      <bottom style="thin">
        <color theme="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92D050"/>
      </left>
      <right style="thin">
        <color theme="9"/>
      </right>
      <top/>
      <bottom style="thin">
        <color theme="9"/>
      </bottom>
      <diagonal/>
    </border>
    <border>
      <left style="medium">
        <color auto="1"/>
      </left>
      <right/>
      <top/>
      <bottom style="thin">
        <color theme="9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rgb="FF92D050"/>
      </left>
      <right style="medium">
        <color auto="1"/>
      </right>
      <top/>
      <bottom style="thin">
        <color theme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0" xfId="1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37" fontId="5" fillId="0" borderId="4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10" fontId="5" fillId="0" borderId="2" xfId="2" applyNumberFormat="1" applyFont="1" applyFill="1" applyBorder="1" applyAlignment="1">
      <alignment horizontal="right" indent="1"/>
    </xf>
    <xf numFmtId="9" fontId="5" fillId="0" borderId="2" xfId="2" applyNumberFormat="1" applyFont="1" applyFill="1" applyBorder="1" applyAlignment="1">
      <alignment horizontal="right" indent="1"/>
    </xf>
    <xf numFmtId="10" fontId="5" fillId="0" borderId="4" xfId="2" applyNumberFormat="1" applyFont="1" applyBorder="1" applyAlignment="1">
      <alignment horizontal="right" indent="1"/>
    </xf>
    <xf numFmtId="0" fontId="10" fillId="2" borderId="16" xfId="0" applyFont="1" applyFill="1" applyBorder="1" applyAlignment="1">
      <alignment horizontal="left" indent="1"/>
    </xf>
    <xf numFmtId="43" fontId="5" fillId="0" borderId="8" xfId="1" applyNumberFormat="1" applyFont="1" applyFill="1" applyBorder="1" applyAlignment="1">
      <alignment horizontal="right" indent="1"/>
    </xf>
    <xf numFmtId="0" fontId="10" fillId="2" borderId="15" xfId="0" applyFont="1" applyFill="1" applyBorder="1" applyAlignment="1">
      <alignment horizontal="left" indent="1"/>
    </xf>
    <xf numFmtId="43" fontId="10" fillId="2" borderId="16" xfId="1" applyFont="1" applyFill="1" applyBorder="1" applyAlignment="1"/>
    <xf numFmtId="0" fontId="8" fillId="0" borderId="12" xfId="1" applyNumberFormat="1" applyFont="1" applyBorder="1" applyAlignment="1">
      <alignment horizontal="left" indent="1"/>
    </xf>
    <xf numFmtId="0" fontId="8" fillId="0" borderId="12" xfId="1" applyNumberFormat="1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43" fontId="7" fillId="0" borderId="13" xfId="1" applyFont="1" applyBorder="1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top" indent="1"/>
    </xf>
    <xf numFmtId="0" fontId="13" fillId="3" borderId="0" xfId="0" applyFont="1" applyFill="1" applyAlignment="1">
      <alignment horizontal="left" vertical="center"/>
    </xf>
    <xf numFmtId="0" fontId="6" fillId="2" borderId="14" xfId="0" applyFont="1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4" fontId="14" fillId="0" borderId="11" xfId="0" applyNumberFormat="1" applyFont="1" applyBorder="1" applyAlignment="1">
      <alignment horizontal="left" indent="1"/>
    </xf>
    <xf numFmtId="0" fontId="0" fillId="3" borderId="9" xfId="0" applyFill="1" applyBorder="1" applyAlignment="1">
      <alignment vertical="center"/>
    </xf>
    <xf numFmtId="0" fontId="5" fillId="0" borderId="18" xfId="0" applyFont="1" applyFill="1" applyBorder="1" applyAlignment="1">
      <alignment horizontal="left" indent="1"/>
    </xf>
    <xf numFmtId="0" fontId="6" fillId="2" borderId="20" xfId="0" applyFont="1" applyFill="1" applyBorder="1" applyAlignment="1">
      <alignment horizontal="left" indent="1"/>
    </xf>
    <xf numFmtId="0" fontId="6" fillId="2" borderId="21" xfId="0" applyFont="1" applyFill="1" applyBorder="1" applyAlignment="1">
      <alignment horizontal="right" indent="1"/>
    </xf>
    <xf numFmtId="0" fontId="6" fillId="2" borderId="19" xfId="0" applyFont="1" applyFill="1" applyBorder="1" applyAlignment="1">
      <alignment horizontal="right" indent="1"/>
    </xf>
    <xf numFmtId="0" fontId="1" fillId="0" borderId="0" xfId="0" applyFont="1" applyAlignment="1">
      <alignment horizontal="left" vertical="top" indent="1"/>
    </xf>
    <xf numFmtId="4" fontId="5" fillId="0" borderId="17" xfId="1" applyNumberFormat="1" applyFont="1" applyFill="1" applyBorder="1" applyAlignment="1">
      <alignment horizontal="right" indent="1"/>
    </xf>
    <xf numFmtId="0" fontId="10" fillId="2" borderId="14" xfId="0" applyFont="1" applyFill="1" applyBorder="1" applyAlignment="1">
      <alignment horizontal="left" indent="1"/>
    </xf>
    <xf numFmtId="164" fontId="7" fillId="0" borderId="9" xfId="0" applyNumberFormat="1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43" fontId="7" fillId="0" borderId="10" xfId="1" applyFont="1" applyBorder="1" applyAlignment="1" applyProtection="1">
      <protection locked="0"/>
    </xf>
    <xf numFmtId="164" fontId="7" fillId="0" borderId="8" xfId="0" applyNumberFormat="1" applyFont="1" applyFill="1" applyBorder="1" applyAlignment="1" applyProtection="1">
      <alignment horizontal="right"/>
      <protection locked="0"/>
    </xf>
    <xf numFmtId="43" fontId="7" fillId="0" borderId="8" xfId="1" applyNumberFormat="1" applyFont="1" applyFill="1" applyBorder="1" applyAlignment="1" applyProtection="1">
      <alignment horizontal="right" indent="1"/>
      <protection locked="0"/>
    </xf>
    <xf numFmtId="9" fontId="7" fillId="0" borderId="2" xfId="2" applyNumberFormat="1" applyFont="1" applyFill="1" applyBorder="1" applyAlignment="1" applyProtection="1">
      <alignment horizontal="right" indent="1"/>
      <protection locked="0"/>
    </xf>
    <xf numFmtId="0" fontId="12" fillId="2" borderId="14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right" indent="1"/>
    </xf>
    <xf numFmtId="40" fontId="5" fillId="0" borderId="22" xfId="1" applyNumberFormat="1" applyFont="1" applyFill="1" applyBorder="1" applyAlignment="1">
      <alignment horizontal="right" indent="1"/>
    </xf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0" fontId="19" fillId="0" borderId="0" xfId="3" applyFont="1"/>
    <xf numFmtId="0" fontId="16" fillId="0" borderId="0" xfId="0" applyFont="1" applyAlignment="1"/>
    <xf numFmtId="0" fontId="20" fillId="0" borderId="0" xfId="3" applyFont="1" applyAlignment="1"/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indent="1"/>
    </xf>
    <xf numFmtId="0" fontId="10" fillId="2" borderId="16" xfId="0" applyFont="1" applyFill="1" applyBorder="1" applyAlignment="1">
      <alignment horizontal="left" indent="1"/>
    </xf>
    <xf numFmtId="0" fontId="6" fillId="4" borderId="14" xfId="0" applyFont="1" applyFill="1" applyBorder="1" applyAlignment="1">
      <alignment horizontal="left" indent="1"/>
    </xf>
    <xf numFmtId="0" fontId="6" fillId="4" borderId="15" xfId="0" applyFont="1" applyFill="1" applyBorder="1" applyAlignment="1">
      <alignment horizontal="left" indent="1"/>
    </xf>
    <xf numFmtId="0" fontId="6" fillId="4" borderId="16" xfId="0" applyFont="1" applyFill="1" applyBorder="1" applyAlignment="1">
      <alignment horizontal="left" indent="1"/>
    </xf>
    <xf numFmtId="0" fontId="10" fillId="2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20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Donations per Month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'Fundraising Details'!$H$8:$H$19</c:f>
              <c:numCache>
                <c:formatCode>General</c:formatCode>
                <c:ptCount val="12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</c:numCache>
            </c:numRef>
          </c:cat>
          <c:val>
            <c:numRef>
              <c:f>'Fundraising Details'!$I$8:$I$19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3-294C-AA20-BA267BF12E84}"/>
            </c:ext>
          </c:extLst>
        </c:ser>
        <c:dLbls/>
        <c:gapWidth val="219"/>
        <c:overlap val="-27"/>
        <c:axId val="105566976"/>
        <c:axId val="105568512"/>
      </c:barChart>
      <c:lineChart>
        <c:grouping val="standard"/>
        <c:ser>
          <c:idx val="1"/>
          <c:order val="1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'Fundraising Details'!$H$8:$H$19</c:f>
              <c:numCache>
                <c:formatCode>General</c:formatCode>
                <c:ptCount val="12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</c:numCache>
            </c:numRef>
          </c:cat>
          <c:val>
            <c:numRef>
              <c:f>'Fundraising Details'!$J$8:$J$19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19055</c:v>
                </c:pt>
                <c:pt idx="3">
                  <c:v>12400</c:v>
                </c:pt>
                <c:pt idx="4">
                  <c:v>44444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3-294C-AA20-BA267BF12E84}"/>
            </c:ext>
          </c:extLst>
        </c:ser>
        <c:dLbls/>
        <c:marker val="1"/>
        <c:axId val="105566976"/>
        <c:axId val="105568512"/>
      </c:lineChart>
      <c:catAx>
        <c:axId val="10556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8512"/>
        <c:crosses val="autoZero"/>
        <c:auto val="1"/>
        <c:lblAlgn val="ctr"/>
        <c:lblOffset val="100"/>
      </c:catAx>
      <c:valAx>
        <c:axId val="105568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9050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4424224899670971"/>
          <c:y val="2.4918142017718203E-2"/>
          <c:w val="0.54323206156633286"/>
          <c:h val="0.89814814814814803"/>
        </c:manualLayout>
      </c:layout>
      <c:barChart>
        <c:barDir val="col"/>
        <c:grouping val="clustered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'Fundraising Details'!$E$9</c:f>
              <c:strCache>
                <c:ptCount val="1"/>
                <c:pt idx="0">
                  <c:v>Achieved %</c:v>
                </c:pt>
              </c:strCache>
            </c:strRef>
          </c:cat>
          <c:val>
            <c:numRef>
              <c:f>'Fundraising Details'!$F$9</c:f>
              <c:numCache>
                <c:formatCode>0.00%</c:formatCode>
                <c:ptCount val="1"/>
                <c:pt idx="0">
                  <c:v>0.70017692307692303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2-F749-AE28-EA2D07B45B7C}"/>
            </c:ext>
          </c:extLst>
        </c:ser>
        <c:dLbls/>
        <c:gapWidth val="219"/>
        <c:overlap val="-27"/>
        <c:axId val="105825792"/>
        <c:axId val="105827328"/>
      </c:barChart>
      <c:barChart>
        <c:barDir val="col"/>
        <c:grouping val="clustered"/>
        <c:ser>
          <c:idx val="1"/>
          <c:order val="1"/>
          <c:tx>
            <c:strRef>
              <c:f>'Fundraising Details'!$B$10</c:f>
              <c:strCache>
                <c:ptCount val="1"/>
                <c:pt idx="0">
                  <c:v>Target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'Fundraising Details'!$F$9</c:f>
              <c:numCache>
                <c:formatCode>0.00%</c:formatCode>
                <c:ptCount val="1"/>
                <c:pt idx="0">
                  <c:v>0.70017692307692303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02-F749-AE28-EA2D07B45B7C}"/>
            </c:ext>
          </c:extLst>
        </c:ser>
        <c:dLbls/>
        <c:gapWidth val="219"/>
        <c:overlap val="-27"/>
        <c:axId val="105830656"/>
        <c:axId val="105829120"/>
      </c:barChart>
      <c:catAx>
        <c:axId val="105825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27328"/>
        <c:crosses val="autoZero"/>
        <c:auto val="1"/>
        <c:lblAlgn val="ctr"/>
        <c:lblOffset val="100"/>
      </c:catAx>
      <c:valAx>
        <c:axId val="105827328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[Blue][&gt;0.5]#0%;[Red]#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25792"/>
        <c:crosses val="autoZero"/>
        <c:crossBetween val="between"/>
      </c:valAx>
      <c:valAx>
        <c:axId val="105829120"/>
        <c:scaling>
          <c:orientation val="minMax"/>
        </c:scaling>
        <c:delete val="1"/>
        <c:axPos val="r"/>
        <c:numFmt formatCode="0.00%" sourceLinked="1"/>
        <c:majorTickMark val="none"/>
        <c:tickLblPos val="nextTo"/>
        <c:crossAx val="105830656"/>
        <c:crosses val="max"/>
        <c:crossBetween val="between"/>
      </c:valAx>
      <c:catAx>
        <c:axId val="105830656"/>
        <c:scaling>
          <c:orientation val="minMax"/>
        </c:scaling>
        <c:delete val="1"/>
        <c:axPos val="b"/>
        <c:majorTickMark val="none"/>
        <c:tickLblPos val="nextTo"/>
        <c:crossAx val="10582912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</xdr:row>
      <xdr:rowOff>38100</xdr:rowOff>
    </xdr:from>
    <xdr:to>
      <xdr:col>14</xdr:col>
      <xdr:colOff>203200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66075ED-3230-CF4E-A40D-8A6400587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622300</xdr:colOff>
      <xdr:row>0</xdr:row>
      <xdr:rowOff>139700</xdr:rowOff>
    </xdr:from>
    <xdr:to>
      <xdr:col>20</xdr:col>
      <xdr:colOff>647700</xdr:colOff>
      <xdr:row>43</xdr:row>
      <xdr:rowOff>88900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2AFC993F-877A-EF44-97D6-F2AAD7A70E2D}"/>
            </a:ext>
          </a:extLst>
        </xdr:cNvPr>
        <xdr:cNvGrpSpPr/>
      </xdr:nvGrpSpPr>
      <xdr:grpSpPr>
        <a:xfrm>
          <a:off x="11290300" y="139700"/>
          <a:ext cx="4597400" cy="8140700"/>
          <a:chOff x="11544300" y="939800"/>
          <a:chExt cx="4978400" cy="81407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xmlns="" id="{531DFC70-93AA-1A43-A169-33482458E3B2}"/>
              </a:ext>
            </a:extLst>
          </xdr:cNvPr>
          <xdr:cNvSpPr/>
        </xdr:nvSpPr>
        <xdr:spPr>
          <a:xfrm>
            <a:off x="11544300" y="939800"/>
            <a:ext cx="4978400" cy="8140700"/>
          </a:xfrm>
          <a:prstGeom prst="rect">
            <a:avLst/>
          </a:prstGeom>
          <a:solidFill>
            <a:schemeClr val="bg1"/>
          </a:solidFill>
          <a:ln w="254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2AF86E98-F269-4E40-B3C6-FC96048486E3}"/>
              </a:ext>
            </a:extLst>
          </xdr:cNvPr>
          <xdr:cNvGrpSpPr/>
        </xdr:nvGrpSpPr>
        <xdr:grpSpPr>
          <a:xfrm>
            <a:off x="11648638" y="1017017"/>
            <a:ext cx="4156313" cy="7675667"/>
            <a:chOff x="12052787" y="5781931"/>
            <a:chExt cx="3541348" cy="6699723"/>
          </a:xfrm>
        </xdr:grpSpPr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xmlns="" id="{ED4D8EDD-DDA3-CF4F-9A1A-3D1912CC87F7}"/>
                </a:ext>
              </a:extLst>
            </xdr:cNvPr>
            <xdr:cNvGrpSpPr/>
          </xdr:nvGrpSpPr>
          <xdr:grpSpPr>
            <a:xfrm>
              <a:off x="12052787" y="6520960"/>
              <a:ext cx="3541348" cy="5960694"/>
              <a:chOff x="12052787" y="6520960"/>
              <a:chExt cx="3541348" cy="5960694"/>
            </a:xfrm>
          </xdr:grpSpPr>
          <xdr:graphicFrame macro="">
            <xdr:nvGraphicFramePr>
              <xdr:cNvPr id="6" name="Chart 5">
                <a:extLst>
                  <a:ext uri="{FF2B5EF4-FFF2-40B4-BE49-F238E27FC236}">
                    <a16:creationId xmlns:a16="http://schemas.microsoft.com/office/drawing/2014/main" xmlns="" id="{498965FB-3453-ED4E-BD7F-8019FAC85EBD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2052787" y="6520960"/>
              <a:ext cx="3541348" cy="47625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'Fundraising Details'!$C$11">
            <xdr:nvSpPr>
              <xdr:cNvPr id="7" name="Oval 6">
                <a:extLst>
                  <a:ext uri="{FF2B5EF4-FFF2-40B4-BE49-F238E27FC236}">
                    <a16:creationId xmlns:a16="http://schemas.microsoft.com/office/drawing/2014/main" xmlns="" id="{B92E332D-55FE-2D43-82FB-DEC5DA80D6B2}"/>
                  </a:ext>
                </a:extLst>
              </xdr:cNvPr>
              <xdr:cNvSpPr/>
            </xdr:nvSpPr>
            <xdr:spPr>
              <a:xfrm>
                <a:off x="13713562" y="10833096"/>
                <a:ext cx="1746251" cy="1648558"/>
              </a:xfrm>
              <a:prstGeom prst="ellipse">
                <a:avLst/>
              </a:prstGeom>
              <a:solidFill>
                <a:srgbClr val="00B050"/>
              </a:solidFill>
              <a:ln>
                <a:solidFill>
                  <a:srgbClr val="92D05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8C2D9BBD-3FC2-0A40-A023-949466063345}" type="TxLink">
                  <a:rPr lang="en-US" sz="14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ctr"/>
                  <a:t> 650,000.00 </a:t>
                </a:fld>
                <a:endParaRPr lang="en-US" sz="1400" b="0">
                  <a:solidFill>
                    <a:schemeClr val="bg1"/>
                  </a:solidFill>
                </a:endParaRPr>
              </a:p>
            </xdr:txBody>
          </xdr:sp>
        </xdr:grp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88AD803B-AA8A-2C44-A0CD-DC9A218752F0}"/>
                </a:ext>
              </a:extLst>
            </xdr:cNvPr>
            <xdr:cNvSpPr txBox="1"/>
          </xdr:nvSpPr>
          <xdr:spPr>
            <a:xfrm>
              <a:off x="12757492" y="5781931"/>
              <a:ext cx="2550961" cy="30023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400" b="1">
                  <a:solidFill>
                    <a:schemeClr val="tx1"/>
                  </a:solidFill>
                </a:rPr>
                <a:t>Status Donation Goal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="104" workbookViewId="0">
      <selection activeCell="B2" sqref="B2"/>
    </sheetView>
  </sheetViews>
  <sheetFormatPr defaultColWidth="8.7109375" defaultRowHeight="15"/>
  <cols>
    <col min="1" max="1" width="5.42578125" style="1" customWidth="1"/>
    <col min="2" max="2" width="20.28515625" style="2" customWidth="1"/>
    <col min="3" max="3" width="17.28515625" style="2" bestFit="1" customWidth="1"/>
    <col min="4" max="4" width="9.28515625" style="2" customWidth="1"/>
    <col min="5" max="5" width="20.140625" customWidth="1"/>
    <col min="6" max="6" width="17" customWidth="1"/>
    <col min="7" max="7" width="11.42578125" bestFit="1" customWidth="1"/>
    <col min="8" max="8" width="12" style="1" bestFit="1" customWidth="1"/>
    <col min="9" max="9" width="13.7109375" style="1" customWidth="1"/>
    <col min="10" max="10" width="13.42578125" style="1" customWidth="1"/>
    <col min="11" max="11" width="14.42578125" style="1" customWidth="1"/>
    <col min="12" max="12" width="16.7109375" customWidth="1"/>
  </cols>
  <sheetData>
    <row r="2" spans="1:12" s="26" customFormat="1" ht="22.15" customHeight="1">
      <c r="A2" s="25"/>
      <c r="B2" s="31" t="s">
        <v>9</v>
      </c>
      <c r="C2" s="27"/>
      <c r="D2" s="27"/>
      <c r="E2" s="55"/>
      <c r="F2" s="29"/>
      <c r="G2" s="29"/>
    </row>
    <row r="3" spans="1:12" s="26" customFormat="1" ht="19.149999999999999" customHeight="1" thickBot="1">
      <c r="A3" s="25"/>
      <c r="B3" s="27"/>
      <c r="C3" s="27"/>
      <c r="D3" s="27"/>
      <c r="E3" s="28"/>
      <c r="F3" s="29"/>
      <c r="G3" s="29"/>
      <c r="H3" s="65" t="s">
        <v>12</v>
      </c>
      <c r="I3" s="30" t="s">
        <v>13</v>
      </c>
    </row>
    <row r="4" spans="1:12" s="26" customFormat="1" ht="31.9" customHeight="1" thickBot="1">
      <c r="A4" s="25"/>
      <c r="B4" s="49" t="s">
        <v>24</v>
      </c>
      <c r="C4" s="61" t="s">
        <v>40</v>
      </c>
      <c r="D4" s="61"/>
      <c r="E4" s="61"/>
      <c r="F4" s="62"/>
      <c r="G4" s="35"/>
      <c r="H4" s="65"/>
      <c r="I4" s="40" t="s">
        <v>14</v>
      </c>
    </row>
    <row r="5" spans="1:12" ht="15.75" thickBot="1">
      <c r="B5" s="3"/>
      <c r="C5" s="3"/>
      <c r="D5" s="3"/>
      <c r="E5" s="1"/>
      <c r="F5" s="5"/>
      <c r="G5" s="5"/>
    </row>
    <row r="6" spans="1:12" ht="19.5" thickBot="1">
      <c r="B6" s="66" t="s">
        <v>17</v>
      </c>
      <c r="C6" s="67"/>
      <c r="D6" s="3"/>
      <c r="E6" s="71" t="s">
        <v>38</v>
      </c>
      <c r="F6" s="72"/>
      <c r="G6" s="5"/>
      <c r="H6" s="73" t="s">
        <v>28</v>
      </c>
      <c r="I6" s="74"/>
      <c r="J6" s="74"/>
      <c r="K6" s="74"/>
      <c r="L6" s="75"/>
    </row>
    <row r="7" spans="1:12" ht="18.75">
      <c r="B7" s="10" t="s">
        <v>22</v>
      </c>
      <c r="C7" s="46">
        <v>44440</v>
      </c>
      <c r="D7" s="3"/>
      <c r="E7" s="10" t="s">
        <v>37</v>
      </c>
      <c r="F7" s="46">
        <v>44228</v>
      </c>
      <c r="G7" s="5"/>
      <c r="H7" s="37" t="s">
        <v>11</v>
      </c>
      <c r="I7" s="38" t="s">
        <v>8</v>
      </c>
      <c r="J7" s="38" t="s">
        <v>27</v>
      </c>
      <c r="K7" s="38" t="s">
        <v>35</v>
      </c>
      <c r="L7" s="39" t="s">
        <v>34</v>
      </c>
    </row>
    <row r="8" spans="1:12" ht="18.75">
      <c r="B8" s="10" t="s">
        <v>21</v>
      </c>
      <c r="C8" s="46">
        <v>44803</v>
      </c>
      <c r="D8" s="3"/>
      <c r="E8" s="10" t="s">
        <v>19</v>
      </c>
      <c r="F8" s="18">
        <f>IFERROR(SUM(F20:F33),0)</f>
        <v>455115</v>
      </c>
      <c r="G8" s="5"/>
      <c r="H8" s="36">
        <f>YEAR(C7)</f>
        <v>2021</v>
      </c>
      <c r="I8" s="41" t="str">
        <f>TEXT(MONTH(C7)*29,"mmmm")</f>
        <v>September</v>
      </c>
      <c r="J8" s="41">
        <f>IF(I8="","",SUMIFS($F$19:F33,$C$19:C33,I8,$D$19:D33,H8))</f>
        <v>0</v>
      </c>
      <c r="K8" s="41">
        <f>IF(I8="","",$C$12)</f>
        <v>59090.909090909088</v>
      </c>
      <c r="L8" s="54">
        <f>IF(I8="","",J8-K8)</f>
        <v>-59090.909090909088</v>
      </c>
    </row>
    <row r="9" spans="1:12" ht="18.75">
      <c r="B9" s="10" t="s">
        <v>23</v>
      </c>
      <c r="C9" s="47">
        <v>650000</v>
      </c>
      <c r="D9" s="3"/>
      <c r="E9" s="9" t="s">
        <v>20</v>
      </c>
      <c r="F9" s="14">
        <f>IFERROR(F8/C11,0)</f>
        <v>0.70017692307692303</v>
      </c>
      <c r="G9" s="5"/>
      <c r="H9" s="10">
        <f>IF(TRUNC(YEARFRAC($C$7,$C$8) * 12)&gt;=ROW(A1),IF(MONTH($C$7)+ROW(A1)&gt;12,YEAR($C$8),YEAR($C$7)),"")</f>
        <v>2021</v>
      </c>
      <c r="I9" s="41" t="str">
        <f t="shared" ref="I9:I13" si="0">IFERROR(TEXT(IF(AND(OR(YEAR($C$8)=H8,I8=""),OR(MONTH(I8&amp;1)=MONTH($C$8),I8="")),"",MONTH($C$7)+ROW(A1))*29,"mmmm"),IF(MONTH($C$7)+ROW(A1)&gt;MONTH($C$8),"",MONTH($C$7)+ROW(A1)))</f>
        <v>October</v>
      </c>
      <c r="J9" s="41">
        <f>IF(I9="","",SUMIFS($F$19:F34,$C$19:C34,I9,$D$19:D34,H9))</f>
        <v>0</v>
      </c>
      <c r="K9" s="41">
        <f>IF(I9="","",$C$12)</f>
        <v>59090.909090909088</v>
      </c>
      <c r="L9" s="54">
        <f>IF(I9="","",J9-K9)</f>
        <v>-59090.909090909088</v>
      </c>
    </row>
    <row r="10" spans="1:12" ht="18.75">
      <c r="B10" s="9" t="s">
        <v>15</v>
      </c>
      <c r="C10" s="48">
        <v>1</v>
      </c>
      <c r="D10" s="3"/>
      <c r="E10" s="10" t="s">
        <v>18</v>
      </c>
      <c r="F10" s="18">
        <f>IF(F9&lt;C10,IF(C10=100,C9-F8,(C9-F8*C10)),0)</f>
        <v>194885</v>
      </c>
      <c r="G10" s="5"/>
      <c r="H10" s="10">
        <f t="shared" ref="H10:H26" si="1">IF(TRUNC(YEARFRAC($C$7,$C$8) * 12)&gt;=ROW(A2),IF(MONTH($C$7)+ROW(A2)&gt;12,YEAR($C$8),YEAR($C$7)),"")</f>
        <v>2021</v>
      </c>
      <c r="I10" s="41" t="str">
        <f t="shared" si="0"/>
        <v>November</v>
      </c>
      <c r="J10" s="41">
        <f>IF(I10="","",SUMIFS($F$19:F35,$C$19:C35,I10,$D$19:D35,H10))</f>
        <v>19055</v>
      </c>
      <c r="K10" s="41">
        <f t="shared" ref="K10:K13" si="2">IF(I10="","",$C$12)</f>
        <v>59090.909090909088</v>
      </c>
      <c r="L10" s="54">
        <f t="shared" ref="L10:L13" si="3">IF(I10="","",J10-K10)</f>
        <v>-40035.909090909088</v>
      </c>
    </row>
    <row r="11" spans="1:12" ht="18.75">
      <c r="B11" s="9" t="s">
        <v>36</v>
      </c>
      <c r="C11" s="18">
        <f>IFERROR(IF(C10=100,C9,C9*C10),0)</f>
        <v>650000</v>
      </c>
      <c r="E11" s="13" t="s">
        <v>16</v>
      </c>
      <c r="F11" s="15">
        <f>IF(C9&gt;0,IF(F9&lt;C10,C10-F9,0),0)</f>
        <v>0.29982307692307697</v>
      </c>
      <c r="G11" s="5"/>
      <c r="H11" s="10">
        <f t="shared" si="1"/>
        <v>2021</v>
      </c>
      <c r="I11" s="41" t="str">
        <f t="shared" si="0"/>
        <v>December</v>
      </c>
      <c r="J11" s="41">
        <f>IF(I11="","",SUMIFS($F$19:F36,$C$19:C36,I11,$D$19:D36,H11))</f>
        <v>12400</v>
      </c>
      <c r="K11" s="41">
        <f t="shared" si="2"/>
        <v>59090.909090909088</v>
      </c>
      <c r="L11" s="54">
        <f t="shared" si="3"/>
        <v>-46690.909090909088</v>
      </c>
    </row>
    <row r="12" spans="1:12" ht="19.5" thickBot="1">
      <c r="B12" s="11" t="s">
        <v>10</v>
      </c>
      <c r="C12" s="12">
        <f>IFERROR(IF(C10=100,C9/DATEDIF(C7,C8,"M"),C9/DATEDIF(C7,C8,"M")*C10),0)</f>
        <v>59090.909090909088</v>
      </c>
      <c r="D12" s="3"/>
      <c r="E12" s="8" t="s">
        <v>39</v>
      </c>
      <c r="F12" s="16">
        <f>IFERROR(F9-100%,0)</f>
        <v>-0.29982307692307697</v>
      </c>
      <c r="G12" s="5"/>
      <c r="H12" s="10">
        <f t="shared" si="1"/>
        <v>2022</v>
      </c>
      <c r="I12" s="41" t="str">
        <f t="shared" si="0"/>
        <v>January</v>
      </c>
      <c r="J12" s="41">
        <f>IF(I12="","",SUMIFS($F$19:F37,$C$19:C37,I12,$D$19:D37,H12))</f>
        <v>44444</v>
      </c>
      <c r="K12" s="41">
        <f t="shared" si="2"/>
        <v>59090.909090909088</v>
      </c>
      <c r="L12" s="54">
        <f t="shared" si="3"/>
        <v>-14646.909090909088</v>
      </c>
    </row>
    <row r="13" spans="1:12" ht="18.75">
      <c r="B13" s="3"/>
      <c r="C13" s="3"/>
      <c r="D13" s="3"/>
      <c r="E13" s="6"/>
      <c r="F13" s="5"/>
      <c r="G13" s="5"/>
      <c r="H13" s="10">
        <f t="shared" si="1"/>
        <v>2022</v>
      </c>
      <c r="I13" s="41" t="str">
        <f t="shared" si="0"/>
        <v>February</v>
      </c>
      <c r="J13" s="41">
        <f>IF(I13="","",SUMIFS($F$19:F38,$C$19:C38,I13,$D$19:D38,H13))</f>
        <v>0</v>
      </c>
      <c r="K13" s="41">
        <f t="shared" si="2"/>
        <v>59090.909090909088</v>
      </c>
      <c r="L13" s="54">
        <f t="shared" si="3"/>
        <v>-59090.909090909088</v>
      </c>
    </row>
    <row r="14" spans="1:12" ht="19.5" thickBot="1">
      <c r="G14" s="5"/>
      <c r="H14" s="10">
        <f t="shared" si="1"/>
        <v>2022</v>
      </c>
      <c r="I14" s="41" t="str">
        <f t="shared" ref="I14:I26" si="4">IFERROR(TEXT(IF(AND(OR(YEAR($C$8)=H13,I13=""),OR(MONTH(I13&amp;1)=MONTH($C$8),I13="")),"",MONTH($C$7)+ROW(A6))*29,"mmmm"),IF(MONTH($C$7)+ROW(A6)&gt;MONTH($C$8),"",MONTH($C$7)+ROW(A6)))</f>
        <v>March</v>
      </c>
      <c r="J14" s="41">
        <f>IF(I14="","",SUMIFS($F$19:F39,$C$19:C39,I14,$D$19:D39,H14))</f>
        <v>0</v>
      </c>
      <c r="K14" s="41">
        <f t="shared" ref="K14:K26" si="5">IF(I14="","",$C$12)</f>
        <v>59090.909090909088</v>
      </c>
      <c r="L14" s="54">
        <f t="shared" ref="L14:L26" si="6">IF(I14="","",J14-K14)</f>
        <v>-59090.909090909088</v>
      </c>
    </row>
    <row r="15" spans="1:12" s="1" customFormat="1" ht="19.5" thickBot="1">
      <c r="B15" s="63" t="s">
        <v>26</v>
      </c>
      <c r="C15" s="64"/>
      <c r="D15" s="68" t="str">
        <f>INDEX(E19:E33,MATCH(MAX(F19:F33),F19:F33,0))</f>
        <v>Michael Kennedy</v>
      </c>
      <c r="E15" s="69"/>
      <c r="F15" s="70"/>
      <c r="H15" s="10">
        <f t="shared" si="1"/>
        <v>2022</v>
      </c>
      <c r="I15" s="41" t="str">
        <f t="shared" si="4"/>
        <v>April</v>
      </c>
      <c r="J15" s="41">
        <f>IF(I15="","",SUMIFS($F$19:F40,$C$19:C40,I15,$D$19:D40,H15))</f>
        <v>0</v>
      </c>
      <c r="K15" s="41">
        <f t="shared" si="5"/>
        <v>59090.909090909088</v>
      </c>
      <c r="L15" s="54">
        <f t="shared" si="6"/>
        <v>-59090.909090909088</v>
      </c>
    </row>
    <row r="16" spans="1:12" s="1" customFormat="1" ht="19.5" thickBot="1">
      <c r="H16" s="10">
        <f t="shared" si="1"/>
        <v>2022</v>
      </c>
      <c r="I16" s="41" t="str">
        <f t="shared" si="4"/>
        <v>May</v>
      </c>
      <c r="J16" s="41">
        <f>IF(I16="","",SUMIFS($F$19:F41,$C$19:C41,I16,$D$19:D41,H16))</f>
        <v>0</v>
      </c>
      <c r="K16" s="41">
        <f t="shared" si="5"/>
        <v>59090.909090909088</v>
      </c>
      <c r="L16" s="54">
        <f t="shared" si="6"/>
        <v>-59090.909090909088</v>
      </c>
    </row>
    <row r="17" spans="2:12" s="1" customFormat="1" ht="19.5" thickBot="1">
      <c r="B17" s="42" t="s">
        <v>27</v>
      </c>
      <c r="C17" s="33"/>
      <c r="D17" s="19"/>
      <c r="E17" s="19"/>
      <c r="F17" s="17"/>
      <c r="H17" s="10">
        <f t="shared" si="1"/>
        <v>2022</v>
      </c>
      <c r="I17" s="41" t="str">
        <f t="shared" si="4"/>
        <v>June</v>
      </c>
      <c r="J17" s="41">
        <f>IF(I17="","",SUMIFS($F$19:F42,$C$19:C42,I17,$D$19:D42,H17))</f>
        <v>0</v>
      </c>
      <c r="K17" s="41">
        <f t="shared" si="5"/>
        <v>59090.909090909088</v>
      </c>
      <c r="L17" s="54">
        <f t="shared" si="6"/>
        <v>-59090.909090909088</v>
      </c>
    </row>
    <row r="18" spans="2:12" s="1" customFormat="1" ht="19.5" thickBot="1">
      <c r="B18" s="32" t="s">
        <v>25</v>
      </c>
      <c r="C18" s="33"/>
      <c r="D18" s="19"/>
      <c r="E18" s="19"/>
      <c r="F18" s="20">
        <f>SUBTOTAL(9,F20:F31)</f>
        <v>455115</v>
      </c>
      <c r="H18" s="10">
        <f t="shared" si="1"/>
        <v>2022</v>
      </c>
      <c r="I18" s="41" t="str">
        <f t="shared" si="4"/>
        <v>July</v>
      </c>
      <c r="J18" s="41">
        <f>IF(I18="","",SUMIFS($F$19:F43,$C$19:C43,I18,$D$19:D43,H18))</f>
        <v>0</v>
      </c>
      <c r="K18" s="41">
        <f t="shared" si="5"/>
        <v>59090.909090909088</v>
      </c>
      <c r="L18" s="54">
        <f t="shared" si="6"/>
        <v>-59090.909090909088</v>
      </c>
    </row>
    <row r="19" spans="2:12" s="1" customFormat="1" ht="18.75">
      <c r="B19" s="50" t="s">
        <v>0</v>
      </c>
      <c r="C19" s="51" t="s">
        <v>8</v>
      </c>
      <c r="D19" s="52" t="s">
        <v>11</v>
      </c>
      <c r="E19" s="51" t="s">
        <v>1</v>
      </c>
      <c r="F19" s="53" t="s">
        <v>2</v>
      </c>
      <c r="H19" s="10">
        <f t="shared" si="1"/>
        <v>2022</v>
      </c>
      <c r="I19" s="41" t="str">
        <f t="shared" si="4"/>
        <v>August</v>
      </c>
      <c r="J19" s="41">
        <f>IF(I19="","",SUMIFS($F$19:F44,$C$19:C44,I19,$D$19:D44,H19))</f>
        <v>0</v>
      </c>
      <c r="K19" s="41">
        <f t="shared" si="5"/>
        <v>59090.909090909088</v>
      </c>
      <c r="L19" s="54">
        <f t="shared" si="6"/>
        <v>-59090.909090909088</v>
      </c>
    </row>
    <row r="20" spans="2:12" s="1" customFormat="1" ht="18.75">
      <c r="B20" s="43">
        <v>44207</v>
      </c>
      <c r="C20" s="7" t="str">
        <f>IF(B20&gt;1, TEXT(B20,"mmmm"),"")</f>
        <v>January</v>
      </c>
      <c r="D20" s="4" t="str">
        <f>IF(B20&gt;1, TEXT(B20,"yyyy"),"")</f>
        <v>2021</v>
      </c>
      <c r="E20" s="44" t="s">
        <v>3</v>
      </c>
      <c r="F20" s="45">
        <v>47374</v>
      </c>
      <c r="H20" s="10" t="str">
        <f t="shared" si="1"/>
        <v/>
      </c>
      <c r="I20" s="41" t="str">
        <f t="shared" si="4"/>
        <v/>
      </c>
      <c r="J20" s="41" t="str">
        <f>IF(I20="","",SUMIFS($F$19:F45,$C$19:C45,I20,$D$19:D45,H20))</f>
        <v/>
      </c>
      <c r="K20" s="41" t="str">
        <f t="shared" si="5"/>
        <v/>
      </c>
      <c r="L20" s="54" t="str">
        <f t="shared" si="6"/>
        <v/>
      </c>
    </row>
    <row r="21" spans="2:12" s="1" customFormat="1" ht="18.75">
      <c r="B21" s="43">
        <v>44254</v>
      </c>
      <c r="C21" s="7" t="str">
        <f t="shared" ref="C21:C31" si="7">IF(B21&gt;1, TEXT(B21,"mmmm"),"")</f>
        <v>February</v>
      </c>
      <c r="D21" s="4" t="str">
        <f t="shared" ref="D21:D31" si="8">IF(B21&gt;1, TEXT(B21,"yyyy"),"")</f>
        <v>2021</v>
      </c>
      <c r="E21" s="44" t="s">
        <v>3</v>
      </c>
      <c r="F21" s="45">
        <v>30000</v>
      </c>
      <c r="H21" s="10" t="str">
        <f t="shared" si="1"/>
        <v/>
      </c>
      <c r="I21" s="41" t="str">
        <f t="shared" si="4"/>
        <v/>
      </c>
      <c r="J21" s="41" t="str">
        <f>IF(I21="","",SUMIFS($F$19:F46,$C$19:C46,I21,$D$19:D46,H21))</f>
        <v/>
      </c>
      <c r="K21" s="41" t="str">
        <f t="shared" si="5"/>
        <v/>
      </c>
      <c r="L21" s="54" t="str">
        <f t="shared" si="6"/>
        <v/>
      </c>
    </row>
    <row r="22" spans="2:12" s="1" customFormat="1" ht="18.75">
      <c r="B22" s="43">
        <v>44254</v>
      </c>
      <c r="C22" s="7" t="str">
        <f t="shared" si="7"/>
        <v>February</v>
      </c>
      <c r="D22" s="4" t="str">
        <f t="shared" si="8"/>
        <v>2021</v>
      </c>
      <c r="E22" s="44" t="s">
        <v>4</v>
      </c>
      <c r="F22" s="45">
        <v>85705</v>
      </c>
      <c r="H22" s="10" t="str">
        <f t="shared" si="1"/>
        <v/>
      </c>
      <c r="I22" s="41" t="str">
        <f t="shared" si="4"/>
        <v/>
      </c>
      <c r="J22" s="41" t="str">
        <f>IF(I22="","",SUMIFS($F$19:F47,$C$19:C47,I22,$D$19:D47,H22))</f>
        <v/>
      </c>
      <c r="K22" s="41" t="str">
        <f t="shared" si="5"/>
        <v/>
      </c>
      <c r="L22" s="54" t="str">
        <f t="shared" si="6"/>
        <v/>
      </c>
    </row>
    <row r="23" spans="2:12" s="1" customFormat="1" ht="18.75">
      <c r="B23" s="43">
        <v>44258</v>
      </c>
      <c r="C23" s="7" t="str">
        <f t="shared" si="7"/>
        <v>March</v>
      </c>
      <c r="D23" s="4" t="str">
        <f t="shared" si="8"/>
        <v>2021</v>
      </c>
      <c r="E23" s="44" t="s">
        <v>5</v>
      </c>
      <c r="F23" s="45">
        <v>32303</v>
      </c>
      <c r="H23" s="10" t="str">
        <f t="shared" si="1"/>
        <v/>
      </c>
      <c r="I23" s="41" t="str">
        <f t="shared" si="4"/>
        <v/>
      </c>
      <c r="J23" s="41" t="str">
        <f>IF(I23="","",SUMIFS($F$19:F48,$C$19:C48,I23,$D$19:D48,H23))</f>
        <v/>
      </c>
      <c r="K23" s="41" t="str">
        <f t="shared" si="5"/>
        <v/>
      </c>
      <c r="L23" s="54" t="str">
        <f t="shared" si="6"/>
        <v/>
      </c>
    </row>
    <row r="24" spans="2:12" s="1" customFormat="1" ht="18.75">
      <c r="B24" s="43">
        <v>44271</v>
      </c>
      <c r="C24" s="7" t="str">
        <f t="shared" si="7"/>
        <v>March</v>
      </c>
      <c r="D24" s="4" t="str">
        <f t="shared" si="8"/>
        <v>2021</v>
      </c>
      <c r="E24" s="44" t="s">
        <v>6</v>
      </c>
      <c r="F24" s="45">
        <v>44107</v>
      </c>
      <c r="H24" s="10" t="str">
        <f t="shared" si="1"/>
        <v/>
      </c>
      <c r="I24" s="41" t="str">
        <f t="shared" si="4"/>
        <v/>
      </c>
      <c r="J24" s="41" t="str">
        <f>IF(I24="","",SUMIFS($F$19:F49,$C$19:C49,I24,$D$19:D49,H24))</f>
        <v/>
      </c>
      <c r="K24" s="41" t="str">
        <f t="shared" si="5"/>
        <v/>
      </c>
      <c r="L24" s="54" t="str">
        <f t="shared" si="6"/>
        <v/>
      </c>
    </row>
    <row r="25" spans="2:12" s="1" customFormat="1" ht="18.75">
      <c r="B25" s="43">
        <v>44294</v>
      </c>
      <c r="C25" s="7" t="str">
        <f t="shared" si="7"/>
        <v>April</v>
      </c>
      <c r="D25" s="4" t="str">
        <f t="shared" si="8"/>
        <v>2021</v>
      </c>
      <c r="E25" s="44" t="s">
        <v>6</v>
      </c>
      <c r="F25" s="45">
        <v>7505</v>
      </c>
      <c r="H25" s="10" t="str">
        <f t="shared" si="1"/>
        <v/>
      </c>
      <c r="I25" s="41" t="str">
        <f t="shared" si="4"/>
        <v/>
      </c>
      <c r="J25" s="41" t="str">
        <f>IF(I25="","",SUMIFS($F$19:F50,$C$19:C50,I25,$D$19:D50,H25))</f>
        <v/>
      </c>
      <c r="K25" s="41" t="str">
        <f t="shared" si="5"/>
        <v/>
      </c>
      <c r="L25" s="54" t="str">
        <f t="shared" si="6"/>
        <v/>
      </c>
    </row>
    <row r="26" spans="2:12" s="1" customFormat="1" ht="18.75">
      <c r="B26" s="43">
        <v>44298</v>
      </c>
      <c r="C26" s="7" t="str">
        <f t="shared" si="7"/>
        <v>April</v>
      </c>
      <c r="D26" s="4" t="str">
        <f t="shared" si="8"/>
        <v>2021</v>
      </c>
      <c r="E26" s="44" t="s">
        <v>7</v>
      </c>
      <c r="F26" s="45">
        <v>30000</v>
      </c>
      <c r="H26" s="10" t="str">
        <f t="shared" si="1"/>
        <v/>
      </c>
      <c r="I26" s="41" t="str">
        <f t="shared" si="4"/>
        <v/>
      </c>
      <c r="J26" s="41" t="str">
        <f>IF(I26="","",SUMIFS($F$19:F51,$C$19:C51,I26,$D$19:D51,H26))</f>
        <v/>
      </c>
      <c r="K26" s="41" t="str">
        <f t="shared" si="5"/>
        <v/>
      </c>
      <c r="L26" s="54" t="str">
        <f t="shared" si="6"/>
        <v/>
      </c>
    </row>
    <row r="27" spans="2:12" s="1" customFormat="1" ht="18.75">
      <c r="B27" s="43">
        <v>44409</v>
      </c>
      <c r="C27" s="7" t="str">
        <f>IF(B27&gt;1, TEXT(B27,"mmmm"),"")</f>
        <v>August</v>
      </c>
      <c r="D27" s="4" t="str">
        <f t="shared" si="8"/>
        <v>2021</v>
      </c>
      <c r="E27" s="44" t="s">
        <v>29</v>
      </c>
      <c r="F27" s="45">
        <v>22222</v>
      </c>
    </row>
    <row r="28" spans="2:12" s="1" customFormat="1" ht="18.75">
      <c r="B28" s="43">
        <v>44501</v>
      </c>
      <c r="C28" s="7" t="str">
        <f t="shared" si="7"/>
        <v>November</v>
      </c>
      <c r="D28" s="4" t="str">
        <f t="shared" si="8"/>
        <v>2021</v>
      </c>
      <c r="E28" s="44" t="s">
        <v>30</v>
      </c>
      <c r="F28" s="45">
        <v>19055</v>
      </c>
    </row>
    <row r="29" spans="2:12" s="1" customFormat="1" ht="18.75">
      <c r="B29" s="43">
        <v>44531</v>
      </c>
      <c r="C29" s="7" t="str">
        <f t="shared" si="7"/>
        <v>December</v>
      </c>
      <c r="D29" s="4" t="str">
        <f t="shared" si="8"/>
        <v>2021</v>
      </c>
      <c r="E29" s="44" t="s">
        <v>31</v>
      </c>
      <c r="F29" s="45">
        <v>12400</v>
      </c>
    </row>
    <row r="30" spans="2:12" s="1" customFormat="1" ht="18.75">
      <c r="B30" s="43">
        <v>44348</v>
      </c>
      <c r="C30" s="7" t="str">
        <f t="shared" si="7"/>
        <v>June</v>
      </c>
      <c r="D30" s="4" t="str">
        <f t="shared" si="8"/>
        <v>2021</v>
      </c>
      <c r="E30" s="44" t="s">
        <v>32</v>
      </c>
      <c r="F30" s="45">
        <v>80000</v>
      </c>
    </row>
    <row r="31" spans="2:12" s="1" customFormat="1" ht="18.75">
      <c r="B31" s="43">
        <v>44562</v>
      </c>
      <c r="C31" s="7" t="str">
        <f t="shared" si="7"/>
        <v>January</v>
      </c>
      <c r="D31" s="4" t="str">
        <f t="shared" si="8"/>
        <v>2022</v>
      </c>
      <c r="E31" s="44" t="s">
        <v>33</v>
      </c>
      <c r="F31" s="45">
        <v>44444</v>
      </c>
    </row>
    <row r="32" spans="2:12" s="1" customFormat="1" ht="18.75">
      <c r="B32" s="43"/>
      <c r="C32" s="7"/>
      <c r="D32" s="4"/>
      <c r="E32" s="44"/>
      <c r="F32" s="45"/>
    </row>
    <row r="33" spans="2:6" s="1" customFormat="1" ht="19.5" thickBot="1">
      <c r="B33" s="34" t="s">
        <v>41</v>
      </c>
      <c r="C33" s="21"/>
      <c r="D33" s="22"/>
      <c r="E33" s="23"/>
      <c r="F33" s="24"/>
    </row>
    <row r="34" spans="2:6" s="1" customFormat="1">
      <c r="B34" s="3"/>
      <c r="C34" s="3"/>
      <c r="D34" s="3"/>
    </row>
  </sheetData>
  <sheetProtection selectLockedCells="1" autoFilter="0"/>
  <autoFilter ref="B19:F33"/>
  <mergeCells count="7">
    <mergeCell ref="C4:F4"/>
    <mergeCell ref="B15:C15"/>
    <mergeCell ref="H3:H4"/>
    <mergeCell ref="B6:C6"/>
    <mergeCell ref="D15:F15"/>
    <mergeCell ref="E6:F6"/>
    <mergeCell ref="H6:L6"/>
  </mergeCells>
  <conditionalFormatting sqref="B20:F33">
    <cfRule type="expression" dxfId="0" priority="8">
      <formula>MOD(ROW(),2)=0</formula>
    </cfRule>
  </conditionalFormatting>
  <dataValidations count="2">
    <dataValidation type="date" allowBlank="1" showInputMessage="1" showErrorMessage="1" errorTitle="Date Range" error="Date must be between Start and End Date of the Campaign" sqref="B20:B32">
      <formula1>$C$7</formula1>
      <formula2>$C$8</formula2>
    </dataValidation>
    <dataValidation type="date" operator="lessThan" allowBlank="1" showInputMessage="1" showErrorMessage="1" errorTitle="Max 12  month " error="The End date can not be greater than Start Date + 365 days" sqref="C8">
      <formula1>$C$7+365</formula1>
    </dataValidation>
  </dataValidations>
  <pageMargins left="0.7" right="0.7" top="0.75" bottom="0.75" header="0.3" footer="0.3"/>
  <pageSetup scale="11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K41" sqref="K41"/>
    </sheetView>
  </sheetViews>
  <sheetFormatPr defaultColWidth="11.42578125" defaultRowHeight="15"/>
  <sheetData/>
  <sheetProtection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80" workbookViewId="0">
      <selection activeCell="M40" sqref="M40"/>
    </sheetView>
  </sheetViews>
  <sheetFormatPr defaultColWidth="11.140625" defaultRowHeight="15.4" customHeight="1"/>
  <cols>
    <col min="1" max="1" width="11.140625" customWidth="1"/>
  </cols>
  <sheetData>
    <row r="4" spans="1:1" s="57" customFormat="1" ht="26.25">
      <c r="A4" s="56"/>
    </row>
    <row r="5" spans="1:1" s="57" customFormat="1" ht="26.25">
      <c r="A5" s="58"/>
    </row>
    <row r="40" spans="1:15" s="57" customFormat="1" ht="26.25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59"/>
      <c r="N40" s="59"/>
      <c r="O40" s="59"/>
    </row>
    <row r="41" spans="1:15" s="57" customFormat="1" ht="26.25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60"/>
      <c r="N41" s="60"/>
      <c r="O41" s="6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Fundraising Details</vt:lpstr>
      <vt:lpstr>Charts</vt:lpstr>
      <vt:lpstr>Copyright-2</vt:lpstr>
      <vt:lpstr>'Fundraising Details'!Print_Area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Crispo Mwangi</dc:creator>
  <cp:lastModifiedBy>DELL</cp:lastModifiedBy>
  <cp:lastPrinted>2019-07-31T10:44:02Z</cp:lastPrinted>
  <dcterms:created xsi:type="dcterms:W3CDTF">2019-07-26T19:56:35Z</dcterms:created>
  <dcterms:modified xsi:type="dcterms:W3CDTF">2022-09-09T11:09:26Z</dcterms:modified>
</cp:coreProperties>
</file>